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2103-S-HOSPITAL VIRGEN POVEDA\HVP-EJECUCION\XHVP-E-REFERENCIAS\XHVP-E-TABLAS\"/>
    </mc:Choice>
  </mc:AlternateContent>
  <xr:revisionPtr revIDLastSave="0" documentId="13_ncr:1_{6F4E0606-2618-41B9-B784-7893034180A5}" xr6:coauthVersionLast="47" xr6:coauthVersionMax="47" xr10:uidLastSave="{00000000-0000-0000-0000-000000000000}"/>
  <bookViews>
    <workbookView xWindow="26355" yWindow="0" windowWidth="22140" windowHeight="20745" activeTab="2" xr2:uid="{00000000-000D-0000-FFFF-FFFF00000000}"/>
  </bookViews>
  <sheets>
    <sheet name=" USOS PLANHO" sheetId="2" r:id="rId1"/>
    <sheet name="SUP. CONSTRUIDAS" sheetId="3" r:id="rId2"/>
    <sheet name="SUP.UTIL" sheetId="10" r:id="rId3"/>
    <sheet name=" USOS LLA OLD" sheetId="9" r:id="rId4"/>
    <sheet name="ESTIMACIÓN COSTES" sheetId="8" r:id="rId5"/>
    <sheet name="SUP. const " sheetId="5" r:id="rId6"/>
    <sheet name="ESTIMACION SUP" sheetId="7" r:id="rId7"/>
  </sheets>
  <definedNames>
    <definedName name="_xlnm._FilterDatabase" localSheetId="3" hidden="1">' USOS LLA OLD'!$A$3:$G$36</definedName>
    <definedName name="_xlnm._FilterDatabase" localSheetId="0" hidden="1">' USOS PLANHO'!$A$4:$H$28</definedName>
    <definedName name="_xlnm._FilterDatabase" localSheetId="6" hidden="1">'ESTIMACION SUP'!$A$4:$F$23</definedName>
    <definedName name="_xlnm._FilterDatabase" localSheetId="2" hidden="1">SUP.UTIL!$A$3:$E$156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0" l="1"/>
  <c r="H101" i="10"/>
  <c r="H147" i="10"/>
  <c r="H139" i="10"/>
  <c r="H68" i="10"/>
  <c r="H69" i="10"/>
  <c r="H38" i="10"/>
  <c r="H25" i="10" l="1"/>
  <c r="H24" i="10"/>
  <c r="H23" i="10"/>
  <c r="H15" i="10" s="1"/>
  <c r="E49" i="5"/>
  <c r="E31" i="5"/>
  <c r="E34" i="5"/>
  <c r="H154" i="10"/>
  <c r="H114" i="10"/>
  <c r="H149" i="10" l="1"/>
  <c r="E24" i="5"/>
  <c r="E22" i="5"/>
  <c r="E28" i="5"/>
  <c r="E43" i="5"/>
  <c r="E41" i="5"/>
  <c r="E40" i="5"/>
  <c r="E39" i="5" s="1"/>
  <c r="E36" i="5"/>
  <c r="E33" i="5"/>
  <c r="E9" i="5"/>
  <c r="B8" i="3"/>
  <c r="H88" i="10"/>
  <c r="H4" i="10"/>
  <c r="H112" i="10"/>
  <c r="H66" i="10"/>
  <c r="H108" i="10"/>
  <c r="J52" i="10"/>
  <c r="H129" i="10"/>
  <c r="H124" i="10"/>
  <c r="H142" i="10"/>
  <c r="H131" i="10"/>
  <c r="H94" i="10"/>
  <c r="H89" i="10" s="1"/>
  <c r="E85" i="10"/>
  <c r="H104" i="10"/>
  <c r="H105" i="10"/>
  <c r="H103" i="10"/>
  <c r="E15" i="10"/>
  <c r="E38" i="10"/>
  <c r="H85" i="10"/>
  <c r="E80" i="10"/>
  <c r="E136" i="10"/>
  <c r="E123" i="10"/>
  <c r="H127" i="10"/>
  <c r="E132" i="10"/>
  <c r="H134" i="10"/>
  <c r="H133" i="10"/>
  <c r="E102" i="10"/>
  <c r="E112" i="10"/>
  <c r="E108" i="10"/>
  <c r="E52" i="10"/>
  <c r="E66" i="10"/>
  <c r="H120" i="10"/>
  <c r="H121" i="10"/>
  <c r="H119" i="10"/>
  <c r="E118" i="10"/>
  <c r="D8" i="3" l="1"/>
  <c r="E21" i="5"/>
  <c r="E38" i="5"/>
  <c r="E30" i="5"/>
  <c r="H52" i="10"/>
  <c r="H102" i="10"/>
  <c r="H80" i="10"/>
  <c r="H118" i="10"/>
  <c r="H156" i="10" l="1"/>
  <c r="F5" i="3"/>
  <c r="E156" i="10"/>
  <c r="G32" i="9"/>
  <c r="I32" i="9"/>
  <c r="G42" i="9"/>
  <c r="G43" i="9"/>
  <c r="I25" i="9"/>
  <c r="G14" i="9"/>
  <c r="G9" i="9"/>
  <c r="H23" i="8"/>
  <c r="C23" i="8"/>
  <c r="H17" i="8"/>
  <c r="H16" i="8"/>
  <c r="E17" i="8"/>
  <c r="E16" i="8"/>
  <c r="C22" i="8"/>
  <c r="C21" i="8"/>
  <c r="E15" i="8"/>
  <c r="E14" i="8"/>
  <c r="H14" i="8" s="1"/>
  <c r="E13" i="8"/>
  <c r="H13" i="8" s="1"/>
  <c r="G11" i="8"/>
  <c r="H11" i="8" s="1"/>
  <c r="G10" i="8"/>
  <c r="H8" i="8"/>
  <c r="F7" i="8"/>
  <c r="H7" i="8" s="1"/>
  <c r="F6" i="8"/>
  <c r="H6" i="8" s="1"/>
  <c r="G5" i="8"/>
  <c r="H5" i="8" s="1"/>
  <c r="F26" i="2"/>
  <c r="G31" i="7"/>
  <c r="G32" i="7" s="1"/>
  <c r="D23" i="7"/>
  <c r="D24" i="7" s="1"/>
  <c r="D25" i="7" s="1"/>
  <c r="E8" i="5"/>
  <c r="G44" i="9" l="1"/>
  <c r="I43" i="9"/>
  <c r="I42" i="9"/>
  <c r="H21" i="8"/>
  <c r="G17" i="8"/>
  <c r="F17" i="8"/>
  <c r="H10" i="8"/>
  <c r="H22" i="8" s="1"/>
  <c r="H15" i="8"/>
  <c r="D26" i="7"/>
  <c r="D27" i="7" s="1"/>
  <c r="E15" i="5"/>
  <c r="F36" i="2"/>
  <c r="F35" i="2"/>
  <c r="F32" i="2"/>
  <c r="F28" i="2"/>
  <c r="F6" i="3"/>
  <c r="F7" i="3"/>
  <c r="E8" i="3" l="1"/>
  <c r="F8" i="3"/>
  <c r="F37" i="2"/>
  <c r="H35" i="2" s="1"/>
  <c r="H36" i="2" l="1"/>
</calcChain>
</file>

<file path=xl/sharedStrings.xml><?xml version="1.0" encoding="utf-8"?>
<sst xmlns="http://schemas.openxmlformats.org/spreadsheetml/2006/main" count="586" uniqueCount="326">
  <si>
    <t>Numero</t>
  </si>
  <si>
    <t>Zona</t>
  </si>
  <si>
    <t>Planta</t>
  </si>
  <si>
    <t>Superficie</t>
  </si>
  <si>
    <t>Ocupación</t>
  </si>
  <si>
    <t>Personas</t>
  </si>
  <si>
    <t>TOTAL</t>
  </si>
  <si>
    <t>Circulación</t>
  </si>
  <si>
    <t xml:space="preserve">SUPERFICIES POR PLANTAS </t>
  </si>
  <si>
    <t xml:space="preserve">Vestuarios </t>
  </si>
  <si>
    <t>Nivel -1</t>
  </si>
  <si>
    <t>SUPERFICIES POR USO Y PLANTA</t>
  </si>
  <si>
    <t>Lavandería</t>
  </si>
  <si>
    <t>Talleres</t>
  </si>
  <si>
    <t>Escaleras y ascensores</t>
  </si>
  <si>
    <t xml:space="preserve">Tratamiento de agua </t>
  </si>
  <si>
    <t>Almacén mantenimiento</t>
  </si>
  <si>
    <t>Residuos</t>
  </si>
  <si>
    <t>Archivo</t>
  </si>
  <si>
    <t>Ampliación edificio instalaciones</t>
  </si>
  <si>
    <t xml:space="preserve">Cocina </t>
  </si>
  <si>
    <t>Nueva admisión</t>
  </si>
  <si>
    <t>Laboratorio</t>
  </si>
  <si>
    <t>Aulas</t>
  </si>
  <si>
    <t>Almacén p -1</t>
  </si>
  <si>
    <t>Nivel 0</t>
  </si>
  <si>
    <t>Almacen pt 0</t>
  </si>
  <si>
    <t xml:space="preserve">PROGRAMA SUPERFICIES PROPUESTA - HOSPITAL VIRGEN DE LA POVEDA </t>
  </si>
  <si>
    <t>Electricidad</t>
  </si>
  <si>
    <t>Gases</t>
  </si>
  <si>
    <t>Cafetería</t>
  </si>
  <si>
    <t>Vestuarios Mant.</t>
  </si>
  <si>
    <t xml:space="preserve"> </t>
  </si>
  <si>
    <t>AMPLIACION</t>
  </si>
  <si>
    <t>REFORMA</t>
  </si>
  <si>
    <t>Almacenes</t>
  </si>
  <si>
    <t>1.1</t>
  </si>
  <si>
    <t>1.3</t>
  </si>
  <si>
    <t>1.2</t>
  </si>
  <si>
    <t>3.1</t>
  </si>
  <si>
    <t>3.2</t>
  </si>
  <si>
    <t>Instalaciones Climatizacion</t>
  </si>
  <si>
    <t>Instalaciones Electricidad</t>
  </si>
  <si>
    <t>Instalaciones Gases</t>
  </si>
  <si>
    <t>2.1</t>
  </si>
  <si>
    <t>4.1</t>
  </si>
  <si>
    <t>Radiodiagnóstico</t>
  </si>
  <si>
    <t>4.2</t>
  </si>
  <si>
    <t>SE MANTIENE</t>
  </si>
  <si>
    <t>5.1</t>
  </si>
  <si>
    <t xml:space="preserve">instalaciones Tratamiento de agua </t>
  </si>
  <si>
    <t>0.2</t>
  </si>
  <si>
    <t>0.0</t>
  </si>
  <si>
    <t>0.1</t>
  </si>
  <si>
    <t>Mantenimiento</t>
  </si>
  <si>
    <t>Morgue</t>
  </si>
  <si>
    <t>Usos ambulatorios</t>
  </si>
  <si>
    <t>6.1</t>
  </si>
  <si>
    <t>10.2</t>
  </si>
  <si>
    <t>10.3</t>
  </si>
  <si>
    <t>Vestuarios personal sanitario</t>
  </si>
  <si>
    <t>Vestuarios personal no sanitario</t>
  </si>
  <si>
    <t>5.2</t>
  </si>
  <si>
    <t>5.3</t>
  </si>
  <si>
    <t>SUPERFICIES CONSTRUIDAS</t>
  </si>
  <si>
    <t>PROGRAMA SUPERFICIES</t>
  </si>
  <si>
    <t>USO</t>
  </si>
  <si>
    <t xml:space="preserve">Nivel -1 </t>
  </si>
  <si>
    <t>USOS</t>
  </si>
  <si>
    <t>INSTALACIONES</t>
  </si>
  <si>
    <t>TOTAL AMPLIACION</t>
  </si>
  <si>
    <t>TOTAL REFORMA</t>
  </si>
  <si>
    <t>TOTAL CONSTRUIDA</t>
  </si>
  <si>
    <t>HOSPITAL VIRGEN DE LA POVEDA</t>
  </si>
  <si>
    <t>1.4</t>
  </si>
  <si>
    <t>1.5</t>
  </si>
  <si>
    <t>1.6</t>
  </si>
  <si>
    <t>2.2</t>
  </si>
  <si>
    <t>3.3</t>
  </si>
  <si>
    <t>3.4</t>
  </si>
  <si>
    <t>1.5.a</t>
  </si>
  <si>
    <t>1.5.b</t>
  </si>
  <si>
    <t>Farmacia</t>
  </si>
  <si>
    <t>4.3</t>
  </si>
  <si>
    <t>Fisioterapia</t>
  </si>
  <si>
    <t>1.3.a</t>
  </si>
  <si>
    <t>Talleres generales</t>
  </si>
  <si>
    <t>Taller de Pintura</t>
  </si>
  <si>
    <t>Oficina mantenimiento</t>
  </si>
  <si>
    <t>1.3.b</t>
  </si>
  <si>
    <t>1.3.c</t>
  </si>
  <si>
    <t xml:space="preserve">Vestuarios personal </t>
  </si>
  <si>
    <t>2.3</t>
  </si>
  <si>
    <t>Circulación general 0</t>
  </si>
  <si>
    <t>Circulación general -1</t>
  </si>
  <si>
    <t>DEMOLICIÓN</t>
  </si>
  <si>
    <t xml:space="preserve">AMPLIACIÓN </t>
  </si>
  <si>
    <t>PARCELA ENTORNO HOSPITAL</t>
  </si>
  <si>
    <t>Circulación existente</t>
  </si>
  <si>
    <t>1</t>
  </si>
  <si>
    <t>2</t>
  </si>
  <si>
    <t>Ascensores +1</t>
  </si>
  <si>
    <t>Nueva circulación perimetral</t>
  </si>
  <si>
    <t>7_12_11</t>
  </si>
  <si>
    <t>PLANTA</t>
  </si>
  <si>
    <t>OCUPACIÓN EDIFICIO EXISTENTE</t>
  </si>
  <si>
    <t>Recuperación de espacios verdes</t>
  </si>
  <si>
    <t>Ampliación zona instalaciones</t>
  </si>
  <si>
    <t>Almacen 1</t>
  </si>
  <si>
    <t>Almacén 2</t>
  </si>
  <si>
    <t>Taller</t>
  </si>
  <si>
    <t xml:space="preserve">CIRCULACIONES </t>
  </si>
  <si>
    <t>SUPERFICIE ÚTIL BRUTA</t>
  </si>
  <si>
    <t>SUPERFICIE CONSTRUIDA</t>
  </si>
  <si>
    <t>TOTAL ACTUACIÓN</t>
  </si>
  <si>
    <t xml:space="preserve">SUPERFICIE ÚTIL NETA </t>
  </si>
  <si>
    <t>ESTIMACIÓN SUPERFICIES DE EDIFICACIÓN</t>
  </si>
  <si>
    <t>APARCAMIENTO</t>
  </si>
  <si>
    <t>ACTUACIÓN</t>
  </si>
  <si>
    <t>SUPERFICIE (m2)</t>
  </si>
  <si>
    <t>RATIO  (€/m2)</t>
  </si>
  <si>
    <t>FASE I</t>
  </si>
  <si>
    <t>FASE II</t>
  </si>
  <si>
    <t>FASE III</t>
  </si>
  <si>
    <t xml:space="preserve">IMPORTE TOTAL (€) </t>
  </si>
  <si>
    <t>NIVEL -1</t>
  </si>
  <si>
    <t>ZONA REFORMADA</t>
  </si>
  <si>
    <t>ZONA AMPLIADA</t>
  </si>
  <si>
    <t xml:space="preserve">AMPLIADA INST. </t>
  </si>
  <si>
    <t xml:space="preserve">NIVEL +0 </t>
  </si>
  <si>
    <t>URBANIZACIÓN</t>
  </si>
  <si>
    <t xml:space="preserve">NUEVO VIAL </t>
  </si>
  <si>
    <t xml:space="preserve">ZONAS VERDES </t>
  </si>
  <si>
    <t>TOTALES (€)</t>
  </si>
  <si>
    <t>TOTAL AMPLIADA</t>
  </si>
  <si>
    <t xml:space="preserve">TOTAL REFORMADA </t>
  </si>
  <si>
    <t>TOTAL URBANIZACIÓN</t>
  </si>
  <si>
    <t>Superficie m2</t>
  </si>
  <si>
    <t>Importe total €</t>
  </si>
  <si>
    <t xml:space="preserve">REFORMA MARQUESINA </t>
  </si>
  <si>
    <t>Nivel +1</t>
  </si>
  <si>
    <t>SERVICIOS GENERALES</t>
  </si>
  <si>
    <t>COD</t>
  </si>
  <si>
    <t>SUPERFICIE</t>
  </si>
  <si>
    <t>USOS ADMINISTRATIVOS</t>
  </si>
  <si>
    <t>3</t>
  </si>
  <si>
    <t>4</t>
  </si>
  <si>
    <t>USOS ASISTENCIALES</t>
  </si>
  <si>
    <t>5</t>
  </si>
  <si>
    <t>SERVICIOS CENTRALES</t>
  </si>
  <si>
    <t>6</t>
  </si>
  <si>
    <t>CAFETERÍA</t>
  </si>
  <si>
    <t>Almacén trastos</t>
  </si>
  <si>
    <t>Almacén limpieza</t>
  </si>
  <si>
    <t>Almacén empapadores</t>
  </si>
  <si>
    <t>Almacén pañales</t>
  </si>
  <si>
    <t>Almacén lencería</t>
  </si>
  <si>
    <t>Almacén 1</t>
  </si>
  <si>
    <t>Grupo Presión</t>
  </si>
  <si>
    <t>Depósito Agua potable</t>
  </si>
  <si>
    <t>Osmosis</t>
  </si>
  <si>
    <t>CGBT</t>
  </si>
  <si>
    <t>CT</t>
  </si>
  <si>
    <t>Grupo Electrógeno 1</t>
  </si>
  <si>
    <t>Grupo Electrógeno 2</t>
  </si>
  <si>
    <t>Almacén hierros</t>
  </si>
  <si>
    <t>Taller principal</t>
  </si>
  <si>
    <t>Costura</t>
  </si>
  <si>
    <t>Compresor Vacio</t>
  </si>
  <si>
    <t>Residuos biológicos</t>
  </si>
  <si>
    <t>Tanque oxígeno</t>
  </si>
  <si>
    <t>Cámara congeladora</t>
  </si>
  <si>
    <t>Cámaras</t>
  </si>
  <si>
    <t>Limpieza</t>
  </si>
  <si>
    <t>Instalaciones Climatización</t>
  </si>
  <si>
    <t>Vestuario Personal</t>
  </si>
  <si>
    <t>RX 1</t>
  </si>
  <si>
    <t>RX 2</t>
  </si>
  <si>
    <t>Consulta 1</t>
  </si>
  <si>
    <t>Consulta 2</t>
  </si>
  <si>
    <t>Consulta 3</t>
  </si>
  <si>
    <t>Supervisor</t>
  </si>
  <si>
    <t>-</t>
  </si>
  <si>
    <t>Planchado</t>
  </si>
  <si>
    <t>Secado</t>
  </si>
  <si>
    <t>Recepción/pesaje</t>
  </si>
  <si>
    <t>Lavado carros</t>
  </si>
  <si>
    <t>Cocción</t>
  </si>
  <si>
    <t>Recepción</t>
  </si>
  <si>
    <t>Preparación</t>
  </si>
  <si>
    <t>Emplatado</t>
  </si>
  <si>
    <t>Lavavajillas/Lavado</t>
  </si>
  <si>
    <t>Basura</t>
  </si>
  <si>
    <t>Despacho</t>
  </si>
  <si>
    <t>Sala transferencia</t>
  </si>
  <si>
    <t>Sala espera pacientes</t>
  </si>
  <si>
    <t>Zona estudiantes</t>
  </si>
  <si>
    <t>Salas de curas x2</t>
  </si>
  <si>
    <t>Sala exploración ofralmología</t>
  </si>
  <si>
    <t>Almacén farmacia</t>
  </si>
  <si>
    <t>Estar celadores</t>
  </si>
  <si>
    <t>Salas polivalentes</t>
  </si>
  <si>
    <t>Zona descanso</t>
  </si>
  <si>
    <t>Despensa diaria</t>
  </si>
  <si>
    <t>Gestión de residuos</t>
  </si>
  <si>
    <t>Plonge</t>
  </si>
  <si>
    <t>5.4</t>
  </si>
  <si>
    <t>Peluqueria</t>
  </si>
  <si>
    <t>5.5</t>
  </si>
  <si>
    <t>Logopedia</t>
  </si>
  <si>
    <t>Salas de espera</t>
  </si>
  <si>
    <t>Sala de lactancia</t>
  </si>
  <si>
    <t>Desp. Gobernantas</t>
  </si>
  <si>
    <t>Consulta RCP</t>
  </si>
  <si>
    <t>RX 3 (Reserva espacio)</t>
  </si>
  <si>
    <t>Apoyos</t>
  </si>
  <si>
    <t>4 CONSULTAS DE 15m2</t>
  </si>
  <si>
    <t>2 CONSULTAS DE 15m2</t>
  </si>
  <si>
    <t>Con vestuarios generales</t>
  </si>
  <si>
    <t>para 25 personas</t>
  </si>
  <si>
    <t>Plegado</t>
  </si>
  <si>
    <t>Recepción y pesaje</t>
  </si>
  <si>
    <t>Control</t>
  </si>
  <si>
    <t>Aseo</t>
  </si>
  <si>
    <t>3 prep. + prep frio</t>
  </si>
  <si>
    <t>Con almacén seco</t>
  </si>
  <si>
    <t>Uniformado</t>
  </si>
  <si>
    <t>Almacén diario</t>
  </si>
  <si>
    <t xml:space="preserve">Almacén general </t>
  </si>
  <si>
    <t>200 taquillas</t>
  </si>
  <si>
    <t>98 taquillas</t>
  </si>
  <si>
    <t>7</t>
  </si>
  <si>
    <t>ESPACIOS DISPONIBLES</t>
  </si>
  <si>
    <t>Disponible P+0</t>
  </si>
  <si>
    <t>Climatizadoras cocina/lav.</t>
  </si>
  <si>
    <t>DOTACIÓN</t>
  </si>
  <si>
    <t xml:space="preserve">2 despachos </t>
  </si>
  <si>
    <t>6 puestos</t>
  </si>
  <si>
    <t xml:space="preserve">3 despachos </t>
  </si>
  <si>
    <t>Sala bombas existentes ACS</t>
  </si>
  <si>
    <t>Sala bombas geotérmicas y ACS</t>
  </si>
  <si>
    <t>Calderas de vapor</t>
  </si>
  <si>
    <t>Sala aerotermias</t>
  </si>
  <si>
    <t>Control almacenes</t>
  </si>
  <si>
    <t xml:space="preserve">Control </t>
  </si>
  <si>
    <t>Circulación ed. industrial -1</t>
  </si>
  <si>
    <t>0.3</t>
  </si>
  <si>
    <t>Ascensores +0</t>
  </si>
  <si>
    <t>0.4</t>
  </si>
  <si>
    <t>0</t>
  </si>
  <si>
    <t>CIRCULACIONES</t>
  </si>
  <si>
    <t>SUPERFICIE ÚTIL TOTAL ACTUACIÓN</t>
  </si>
  <si>
    <t>Disponible</t>
  </si>
  <si>
    <t>Nuevas Zonas de aparcamiento</t>
  </si>
  <si>
    <t>TERRENOS DEL HOSPITAL VIRGEN DE LA POVEDA</t>
  </si>
  <si>
    <t>ESPACIO LIBRE TOTAL</t>
  </si>
  <si>
    <t>RESTO DE SUPERFICE DE URBANIZACION NO AFECTADA</t>
  </si>
  <si>
    <t>SUPERFICIE DE URBANIZACIÓN A CONSTRUIR</t>
  </si>
  <si>
    <t>FASE I. URBANIZACIÓN</t>
  </si>
  <si>
    <t>FASE II. NUEVA CONSTRUCCIÓN Y REFORMA -1</t>
  </si>
  <si>
    <t>SUPERFICIE CONSTRUIDA TOTAL</t>
  </si>
  <si>
    <t>-1.1</t>
  </si>
  <si>
    <t>Volumen Norte 1: Cocina, Lavandería</t>
  </si>
  <si>
    <t>Volumen Norte 2: Almacenes</t>
  </si>
  <si>
    <t>-1.3</t>
  </si>
  <si>
    <t>Central térmica</t>
  </si>
  <si>
    <t>-1.2</t>
  </si>
  <si>
    <t>NUEVA CONSTRUCCIÓN</t>
  </si>
  <si>
    <t>Nivel +0</t>
  </si>
  <si>
    <t>Pabellón cafetería</t>
  </si>
  <si>
    <t>Zonas liberadas de nivel -1</t>
  </si>
  <si>
    <t>Núcleo ascensores</t>
  </si>
  <si>
    <t>Demolición total de edificación auxiliar nivel -1</t>
  </si>
  <si>
    <t>Demolición total de Plataforma nivel +0</t>
  </si>
  <si>
    <t>Demolición de Pavimentos exteriores</t>
  </si>
  <si>
    <t>Demolición total de Edificación climatizadoras nivel -1</t>
  </si>
  <si>
    <t>Demolición de urbanización</t>
  </si>
  <si>
    <t>Demolición total de edificaciones</t>
  </si>
  <si>
    <t>Demolición interior</t>
  </si>
  <si>
    <t>Demolición interior de nivel -1</t>
  </si>
  <si>
    <t>FASE III REFORMA FUTURA DE NIVEL +0</t>
  </si>
  <si>
    <t xml:space="preserve">SUPERFICIE LIBERADA FUTURA </t>
  </si>
  <si>
    <t>Superficie liberada para futuros usos asistenciales</t>
  </si>
  <si>
    <t>Residuos no orgánicos</t>
  </si>
  <si>
    <t>Almacén fontanería</t>
  </si>
  <si>
    <t>Almacén albañilería</t>
  </si>
  <si>
    <t>Almacén jardinería</t>
  </si>
  <si>
    <t>CUADRO DE SUPERFICIES ÚTILES</t>
  </si>
  <si>
    <t>SUP. (m2)</t>
  </si>
  <si>
    <t>6 cámaras</t>
  </si>
  <si>
    <t>Salida carros</t>
  </si>
  <si>
    <t>Químicos</t>
  </si>
  <si>
    <t>Estar</t>
  </si>
  <si>
    <t>Lavado</t>
  </si>
  <si>
    <t>1 despacho</t>
  </si>
  <si>
    <t>Taller de pintura</t>
  </si>
  <si>
    <t>Taller de carpinteria</t>
  </si>
  <si>
    <t>Salida</t>
  </si>
  <si>
    <t>Logística</t>
  </si>
  <si>
    <t>Almacén enfermería</t>
  </si>
  <si>
    <t>Oficina logística</t>
  </si>
  <si>
    <t>Comp. con lavandería</t>
  </si>
  <si>
    <t>Comp. con logística</t>
  </si>
  <si>
    <t>En alm. general</t>
  </si>
  <si>
    <t>288 taquillas</t>
  </si>
  <si>
    <t>264 taquillas</t>
  </si>
  <si>
    <t xml:space="preserve">Vestuarios 1 personal sanitario </t>
  </si>
  <si>
    <t xml:space="preserve">Vestuarios 2 personal sanitario </t>
  </si>
  <si>
    <t xml:space="preserve">Vestuarios 3 pers. no sanitario </t>
  </si>
  <si>
    <t xml:space="preserve">Vestuarios 4 pers. no sanitario </t>
  </si>
  <si>
    <t xml:space="preserve">Instalaciones Trat. agua </t>
  </si>
  <si>
    <t>Comp. con mantenimiento</t>
  </si>
  <si>
    <t>Comp. con cocina</t>
  </si>
  <si>
    <t>850 taquillas</t>
  </si>
  <si>
    <t>revisar</t>
  </si>
  <si>
    <t>Rack</t>
  </si>
  <si>
    <t>-1.4</t>
  </si>
  <si>
    <t>Almacén cocina</t>
  </si>
  <si>
    <t>Basuras</t>
  </si>
  <si>
    <t>Congelados/descongelados</t>
  </si>
  <si>
    <t>Químicos y limpieza</t>
  </si>
  <si>
    <t>Vestíbulos almacenes</t>
  </si>
  <si>
    <t xml:space="preserve">Almacenes 3, 4 y 5 </t>
  </si>
  <si>
    <t>Vestíbulos 1, 2 y 3</t>
  </si>
  <si>
    <t>Disponible 1</t>
  </si>
  <si>
    <t>Disponible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</si>
</sst>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%"/>
  </numFmts>
  <fonts count="3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Futura Lt BT"/>
      <family val="2"/>
    </font>
    <font>
      <sz val="10"/>
      <color theme="1"/>
      <name val="Futura Lt BT"/>
      <family val="2"/>
    </font>
    <font>
      <b/>
      <sz val="10"/>
      <color theme="1"/>
      <name val="Futura Lt BT"/>
      <family val="2"/>
    </font>
    <font>
      <b/>
      <sz val="12"/>
      <color theme="1"/>
      <name val="Futura Lt BT"/>
      <family val="2"/>
    </font>
    <font>
      <b/>
      <sz val="11"/>
      <color theme="1"/>
      <name val="Futura Lt BT"/>
      <family val="2"/>
    </font>
    <font>
      <sz val="9"/>
      <color theme="1"/>
      <name val="Futura Lt BT"/>
      <family val="2"/>
    </font>
    <font>
      <sz val="9"/>
      <color theme="1"/>
      <name val="Calibri"/>
      <family val="2"/>
      <scheme val="minor"/>
    </font>
    <font>
      <sz val="10"/>
      <color theme="2" tint="-0.499984740745262"/>
      <name val="Futura Lt BT"/>
      <family val="2"/>
    </font>
    <font>
      <sz val="9"/>
      <color theme="2" tint="-0.499984740745262"/>
      <name val="Futura Lt BT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8"/>
      <name val="Calibri"/>
      <family val="2"/>
      <scheme val="minor"/>
    </font>
    <font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1"/>
      <color theme="1"/>
      <name val="Century Gothic"/>
      <family val="2"/>
    </font>
    <font>
      <sz val="9"/>
      <color theme="1"/>
      <name val="Century Gothic"/>
      <family val="2"/>
    </font>
    <font>
      <sz val="9"/>
      <color theme="2" tint="-0.499984740745262"/>
      <name val="Century Gothic"/>
      <family val="2"/>
    </font>
    <font>
      <sz val="8"/>
      <color theme="1"/>
      <name val="Futura Lt BT"/>
      <family val="2"/>
    </font>
    <font>
      <b/>
      <sz val="11"/>
      <name val="Futura Lt BT"/>
      <family val="2"/>
    </font>
    <font>
      <b/>
      <sz val="11"/>
      <name val="Calibri"/>
      <family val="2"/>
      <scheme val="minor"/>
    </font>
    <font>
      <b/>
      <sz val="9"/>
      <color theme="1"/>
      <name val="Futura Lt BT"/>
      <family val="2"/>
    </font>
    <font>
      <b/>
      <sz val="9"/>
      <color theme="1"/>
      <name val="Century Gothic"/>
      <family val="2"/>
    </font>
    <font>
      <sz val="9"/>
      <color rgb="FFFF0000"/>
      <name val="Calibri"/>
      <family val="2"/>
      <scheme val="minor"/>
    </font>
    <font>
      <sz val="9"/>
      <color rgb="FFFF0000"/>
      <name val="Futura Lt BT"/>
      <family val="2"/>
    </font>
  </fonts>
  <fills count="4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FFABE3"/>
        <bgColor indexed="64"/>
      </patternFill>
    </fill>
    <fill>
      <patternFill patternType="solid">
        <fgColor rgb="FFC4A7FF"/>
        <bgColor indexed="64"/>
      </patternFill>
    </fill>
    <fill>
      <patternFill patternType="solid">
        <fgColor rgb="FF61D6FF"/>
        <bgColor indexed="64"/>
      </patternFill>
    </fill>
    <fill>
      <patternFill patternType="solid">
        <fgColor rgb="FFBEE395"/>
        <bgColor indexed="64"/>
      </patternFill>
    </fill>
    <fill>
      <patternFill patternType="solid">
        <fgColor rgb="FFF8A764"/>
        <bgColor indexed="64"/>
      </patternFill>
    </fill>
    <fill>
      <patternFill patternType="solid">
        <fgColor rgb="FFFCD6B6"/>
        <bgColor indexed="64"/>
      </patternFill>
    </fill>
    <fill>
      <patternFill patternType="solid">
        <fgColor rgb="FFFFCE6D"/>
        <bgColor indexed="64"/>
      </patternFill>
    </fill>
    <fill>
      <patternFill patternType="solid">
        <fgColor rgb="FFFFE8B9"/>
        <bgColor indexed="64"/>
      </patternFill>
    </fill>
    <fill>
      <patternFill patternType="solid">
        <fgColor rgb="FFFFFF47"/>
        <bgColor indexed="64"/>
      </patternFill>
    </fill>
    <fill>
      <patternFill patternType="solid">
        <fgColor rgb="FFFDE6D3"/>
        <bgColor indexed="64"/>
      </patternFill>
    </fill>
    <fill>
      <patternFill patternType="solid">
        <fgColor rgb="FFFFE9BD"/>
        <bgColor indexed="64"/>
      </patternFill>
    </fill>
    <fill>
      <patternFill patternType="solid">
        <fgColor rgb="FFFFF4DD"/>
        <bgColor indexed="64"/>
      </patternFill>
    </fill>
    <fill>
      <patternFill patternType="solid">
        <fgColor rgb="FFFFFFA7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rgb="FFFBCFAB"/>
        <bgColor indexed="64"/>
      </patternFill>
    </fill>
    <fill>
      <patternFill patternType="solid">
        <fgColor rgb="FFB7ECFF"/>
        <bgColor indexed="64"/>
      </patternFill>
    </fill>
    <fill>
      <patternFill patternType="solid">
        <fgColor rgb="FFDDE0BE"/>
        <bgColor indexed="64"/>
      </patternFill>
    </fill>
    <fill>
      <patternFill patternType="solid">
        <fgColor rgb="FFDECDFF"/>
        <bgColor indexed="64"/>
      </patternFill>
    </fill>
    <fill>
      <patternFill patternType="solid">
        <fgColor rgb="FFDCF0C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AD93"/>
        <bgColor indexed="64"/>
      </patternFill>
    </fill>
    <fill>
      <patternFill patternType="solid">
        <fgColor rgb="FFFF6433"/>
        <bgColor indexed="64"/>
      </patternFill>
    </fill>
  </fills>
  <borders count="48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6" fillId="17" borderId="0"/>
    <xf numFmtId="0" fontId="6" fillId="0" borderId="3"/>
  </cellStyleXfs>
  <cellXfs count="48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/>
    </xf>
    <xf numFmtId="2" fontId="0" fillId="2" borderId="0" xfId="0" applyNumberFormat="1" applyFill="1"/>
    <xf numFmtId="0" fontId="0" fillId="2" borderId="1" xfId="0" applyFill="1" applyBorder="1" applyAlignment="1">
      <alignment horizontal="right"/>
    </xf>
    <xf numFmtId="4" fontId="0" fillId="0" borderId="0" xfId="0" applyNumberFormat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" fontId="3" fillId="2" borderId="0" xfId="0" applyNumberFormat="1" applyFont="1" applyFill="1" applyAlignment="1">
      <alignment horizont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2" borderId="2" xfId="0" applyFont="1" applyFill="1" applyBorder="1"/>
    <xf numFmtId="0" fontId="3" fillId="2" borderId="2" xfId="0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0" fontId="0" fillId="2" borderId="0" xfId="0" applyFill="1" applyAlignment="1">
      <alignment horizontal="right"/>
    </xf>
    <xf numFmtId="0" fontId="2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0" fillId="2" borderId="4" xfId="0" applyFill="1" applyBorder="1" applyAlignment="1">
      <alignment horizontal="right"/>
    </xf>
    <xf numFmtId="1" fontId="3" fillId="2" borderId="0" xfId="0" applyNumberFormat="1" applyFont="1" applyFill="1" applyAlignment="1">
      <alignment horizontal="center"/>
    </xf>
    <xf numFmtId="0" fontId="3" fillId="2" borderId="4" xfId="0" applyFont="1" applyFill="1" applyBorder="1" applyAlignment="1">
      <alignment horizontal="center"/>
    </xf>
    <xf numFmtId="1" fontId="3" fillId="2" borderId="4" xfId="0" applyNumberFormat="1" applyFont="1" applyFill="1" applyBorder="1" applyAlignment="1">
      <alignment horizontal="center"/>
    </xf>
    <xf numFmtId="0" fontId="5" fillId="2" borderId="0" xfId="0" applyFont="1" applyFill="1"/>
    <xf numFmtId="0" fontId="4" fillId="2" borderId="3" xfId="0" applyFont="1" applyFill="1" applyBorder="1"/>
    <xf numFmtId="0" fontId="4" fillId="2" borderId="3" xfId="0" applyFont="1" applyFill="1" applyBorder="1" applyAlignment="1">
      <alignment horizontal="center"/>
    </xf>
    <xf numFmtId="2" fontId="4" fillId="2" borderId="3" xfId="0" applyNumberFormat="1" applyFont="1" applyFill="1" applyBorder="1" applyAlignment="1">
      <alignment horizontal="center"/>
    </xf>
    <xf numFmtId="4" fontId="4" fillId="0" borderId="0" xfId="0" applyNumberFormat="1" applyFont="1" applyAlignment="1">
      <alignment horizontal="center" vertical="center"/>
    </xf>
    <xf numFmtId="0" fontId="0" fillId="6" borderId="4" xfId="0" applyFill="1" applyBorder="1"/>
    <xf numFmtId="0" fontId="4" fillId="6" borderId="4" xfId="0" applyFont="1" applyFill="1" applyBorder="1"/>
    <xf numFmtId="0" fontId="4" fillId="6" borderId="4" xfId="0" applyFont="1" applyFill="1" applyBorder="1" applyAlignment="1">
      <alignment horizontal="center"/>
    </xf>
    <xf numFmtId="4" fontId="4" fillId="6" borderId="4" xfId="0" applyNumberFormat="1" applyFont="1" applyFill="1" applyBorder="1" applyAlignment="1">
      <alignment horizontal="center" vertical="center"/>
    </xf>
    <xf numFmtId="0" fontId="0" fillId="0" borderId="5" xfId="0" applyBorder="1"/>
    <xf numFmtId="0" fontId="2" fillId="0" borderId="5" xfId="0" applyFont="1" applyBorder="1"/>
    <xf numFmtId="4" fontId="3" fillId="0" borderId="2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right"/>
    </xf>
    <xf numFmtId="0" fontId="0" fillId="0" borderId="7" xfId="0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0" fillId="0" borderId="3" xfId="0" applyBorder="1"/>
    <xf numFmtId="0" fontId="1" fillId="3" borderId="3" xfId="0" applyFont="1" applyFill="1" applyBorder="1"/>
    <xf numFmtId="0" fontId="1" fillId="3" borderId="3" xfId="0" applyFont="1" applyFill="1" applyBorder="1" applyAlignment="1">
      <alignment horizontal="center"/>
    </xf>
    <xf numFmtId="4" fontId="1" fillId="3" borderId="3" xfId="0" applyNumberFormat="1" applyFont="1" applyFill="1" applyBorder="1" applyAlignment="1">
      <alignment horizontal="center"/>
    </xf>
    <xf numFmtId="2" fontId="3" fillId="0" borderId="0" xfId="0" applyNumberFormat="1" applyFont="1"/>
    <xf numFmtId="0" fontId="3" fillId="0" borderId="0" xfId="0" applyFont="1" applyAlignment="1">
      <alignment horizontal="center" vertical="center"/>
    </xf>
    <xf numFmtId="2" fontId="3" fillId="2" borderId="2" xfId="0" applyNumberFormat="1" applyFont="1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4" fontId="4" fillId="6" borderId="4" xfId="0" applyNumberFormat="1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right"/>
    </xf>
    <xf numFmtId="0" fontId="0" fillId="5" borderId="1" xfId="0" applyFill="1" applyBorder="1" applyAlignment="1">
      <alignment horizontal="right"/>
    </xf>
    <xf numFmtId="0" fontId="3" fillId="5" borderId="1" xfId="0" applyFont="1" applyFill="1" applyBorder="1"/>
    <xf numFmtId="0" fontId="0" fillId="4" borderId="6" xfId="0" applyFill="1" applyBorder="1"/>
    <xf numFmtId="49" fontId="2" fillId="0" borderId="0" xfId="0" applyNumberFormat="1" applyFont="1"/>
    <xf numFmtId="49" fontId="6" fillId="2" borderId="3" xfId="0" applyNumberFormat="1" applyFont="1" applyFill="1" applyBorder="1"/>
    <xf numFmtId="0" fontId="2" fillId="2" borderId="0" xfId="0" applyFont="1" applyFill="1"/>
    <xf numFmtId="49" fontId="2" fillId="2" borderId="0" xfId="0" applyNumberFormat="1" applyFont="1" applyFill="1"/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49" fontId="2" fillId="6" borderId="4" xfId="0" applyNumberFormat="1" applyFont="1" applyFill="1" applyBorder="1"/>
    <xf numFmtId="0" fontId="2" fillId="0" borderId="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3" xfId="0" applyFont="1" applyBorder="1"/>
    <xf numFmtId="49" fontId="6" fillId="3" borderId="3" xfId="0" applyNumberFormat="1" applyFont="1" applyFill="1" applyBorder="1"/>
    <xf numFmtId="0" fontId="2" fillId="2" borderId="3" xfId="0" applyFont="1" applyFill="1" applyBorder="1" applyAlignment="1">
      <alignment horizontal="right"/>
    </xf>
    <xf numFmtId="49" fontId="2" fillId="7" borderId="4" xfId="0" applyNumberFormat="1" applyFont="1" applyFill="1" applyBorder="1"/>
    <xf numFmtId="0" fontId="4" fillId="7" borderId="4" xfId="0" applyFont="1" applyFill="1" applyBorder="1"/>
    <xf numFmtId="0" fontId="4" fillId="7" borderId="4" xfId="0" applyFont="1" applyFill="1" applyBorder="1" applyAlignment="1">
      <alignment horizontal="center"/>
    </xf>
    <xf numFmtId="4" fontId="4" fillId="7" borderId="4" xfId="0" applyNumberFormat="1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/>
    </xf>
    <xf numFmtId="4" fontId="4" fillId="7" borderId="4" xfId="0" applyNumberFormat="1" applyFont="1" applyFill="1" applyBorder="1" applyAlignment="1">
      <alignment horizontal="center"/>
    </xf>
    <xf numFmtId="49" fontId="2" fillId="9" borderId="5" xfId="0" applyNumberFormat="1" applyFont="1" applyFill="1" applyBorder="1"/>
    <xf numFmtId="49" fontId="2" fillId="10" borderId="5" xfId="0" applyNumberFormat="1" applyFont="1" applyFill="1" applyBorder="1"/>
    <xf numFmtId="49" fontId="2" fillId="11" borderId="5" xfId="0" applyNumberFormat="1" applyFont="1" applyFill="1" applyBorder="1"/>
    <xf numFmtId="49" fontId="2" fillId="10" borderId="6" xfId="0" applyNumberFormat="1" applyFont="1" applyFill="1" applyBorder="1"/>
    <xf numFmtId="49" fontId="2" fillId="13" borderId="5" xfId="0" applyNumberFormat="1" applyFont="1" applyFill="1" applyBorder="1"/>
    <xf numFmtId="49" fontId="2" fillId="14" borderId="5" xfId="0" applyNumberFormat="1" applyFont="1" applyFill="1" applyBorder="1"/>
    <xf numFmtId="2" fontId="3" fillId="15" borderId="1" xfId="0" applyNumberFormat="1" applyFont="1" applyFill="1" applyBorder="1" applyAlignment="1">
      <alignment horizontal="center"/>
    </xf>
    <xf numFmtId="2" fontId="3" fillId="16" borderId="1" xfId="0" applyNumberFormat="1" applyFont="1" applyFill="1" applyBorder="1" applyAlignment="1">
      <alignment horizontal="center"/>
    </xf>
    <xf numFmtId="0" fontId="3" fillId="15" borderId="1" xfId="0" applyFont="1" applyFill="1" applyBorder="1" applyAlignment="1">
      <alignment horizontal="center"/>
    </xf>
    <xf numFmtId="0" fontId="4" fillId="15" borderId="4" xfId="0" applyFont="1" applyFill="1" applyBorder="1"/>
    <xf numFmtId="0" fontId="4" fillId="16" borderId="4" xfId="0" applyFont="1" applyFill="1" applyBorder="1"/>
    <xf numFmtId="4" fontId="4" fillId="16" borderId="4" xfId="0" applyNumberFormat="1" applyFont="1" applyFill="1" applyBorder="1" applyAlignment="1">
      <alignment horizontal="center" vertical="center"/>
    </xf>
    <xf numFmtId="4" fontId="4" fillId="15" borderId="4" xfId="0" applyNumberFormat="1" applyFont="1" applyFill="1" applyBorder="1" applyAlignment="1">
      <alignment horizontal="center" vertical="center"/>
    </xf>
    <xf numFmtId="49" fontId="2" fillId="7" borderId="5" xfId="0" applyNumberFormat="1" applyFont="1" applyFill="1" applyBorder="1"/>
    <xf numFmtId="0" fontId="0" fillId="2" borderId="3" xfId="0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0" fontId="0" fillId="0" borderId="3" xfId="0" applyBorder="1" applyAlignment="1">
      <alignment horizontal="right"/>
    </xf>
    <xf numFmtId="0" fontId="0" fillId="6" borderId="3" xfId="0" applyFill="1" applyBorder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4" fillId="15" borderId="4" xfId="0" applyFont="1" applyFill="1" applyBorder="1" applyAlignment="1">
      <alignment horizontal="center"/>
    </xf>
    <xf numFmtId="0" fontId="3" fillId="15" borderId="3" xfId="0" applyFont="1" applyFill="1" applyBorder="1" applyAlignment="1">
      <alignment horizontal="center"/>
    </xf>
    <xf numFmtId="0" fontId="4" fillId="15" borderId="3" xfId="0" applyFont="1" applyFill="1" applyBorder="1"/>
    <xf numFmtId="0" fontId="4" fillId="15" borderId="3" xfId="0" applyFont="1" applyFill="1" applyBorder="1" applyAlignment="1">
      <alignment horizontal="center"/>
    </xf>
    <xf numFmtId="4" fontId="4" fillId="15" borderId="3" xfId="0" applyNumberFormat="1" applyFont="1" applyFill="1" applyBorder="1" applyAlignment="1">
      <alignment horizontal="center"/>
    </xf>
    <xf numFmtId="0" fontId="4" fillId="16" borderId="4" xfId="0" applyFont="1" applyFill="1" applyBorder="1" applyAlignment="1">
      <alignment horizontal="center"/>
    </xf>
    <xf numFmtId="0" fontId="4" fillId="16" borderId="3" xfId="0" applyFont="1" applyFill="1" applyBorder="1"/>
    <xf numFmtId="0" fontId="4" fillId="16" borderId="3" xfId="0" applyFont="1" applyFill="1" applyBorder="1" applyAlignment="1">
      <alignment horizontal="center"/>
    </xf>
    <xf numFmtId="0" fontId="3" fillId="16" borderId="3" xfId="0" applyFont="1" applyFill="1" applyBorder="1" applyAlignment="1">
      <alignment horizontal="center"/>
    </xf>
    <xf numFmtId="4" fontId="4" fillId="16" borderId="3" xfId="0" applyNumberFormat="1" applyFont="1" applyFill="1" applyBorder="1" applyAlignment="1">
      <alignment horizontal="center"/>
    </xf>
    <xf numFmtId="0" fontId="4" fillId="13" borderId="3" xfId="0" applyFont="1" applyFill="1" applyBorder="1"/>
    <xf numFmtId="0" fontId="4" fillId="13" borderId="3" xfId="0" applyFont="1" applyFill="1" applyBorder="1" applyAlignment="1">
      <alignment horizontal="center"/>
    </xf>
    <xf numFmtId="0" fontId="3" fillId="13" borderId="3" xfId="0" applyFont="1" applyFill="1" applyBorder="1" applyAlignment="1">
      <alignment horizontal="center"/>
    </xf>
    <xf numFmtId="4" fontId="4" fillId="13" borderId="3" xfId="0" applyNumberFormat="1" applyFont="1" applyFill="1" applyBorder="1" applyAlignment="1">
      <alignment horizontal="center"/>
    </xf>
    <xf numFmtId="0" fontId="4" fillId="14" borderId="3" xfId="0" applyFont="1" applyFill="1" applyBorder="1"/>
    <xf numFmtId="0" fontId="4" fillId="14" borderId="3" xfId="0" applyFont="1" applyFill="1" applyBorder="1" applyAlignment="1">
      <alignment horizontal="center"/>
    </xf>
    <xf numFmtId="0" fontId="3" fillId="14" borderId="3" xfId="0" applyFont="1" applyFill="1" applyBorder="1" applyAlignment="1">
      <alignment horizontal="center"/>
    </xf>
    <xf numFmtId="4" fontId="4" fillId="14" borderId="3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8" fillId="0" borderId="0" xfId="0" applyFont="1"/>
    <xf numFmtId="49" fontId="2" fillId="11" borderId="6" xfId="0" applyNumberFormat="1" applyFont="1" applyFill="1" applyBorder="1"/>
    <xf numFmtId="49" fontId="2" fillId="12" borderId="6" xfId="0" applyNumberFormat="1" applyFont="1" applyFill="1" applyBorder="1"/>
    <xf numFmtId="2" fontId="3" fillId="16" borderId="0" xfId="0" applyNumberFormat="1" applyFont="1" applyFill="1" applyAlignment="1">
      <alignment horizontal="center"/>
    </xf>
    <xf numFmtId="0" fontId="3" fillId="15" borderId="2" xfId="0" applyFont="1" applyFill="1" applyBorder="1" applyAlignment="1">
      <alignment horizontal="center"/>
    </xf>
    <xf numFmtId="0" fontId="3" fillId="0" borderId="2" xfId="0" applyFont="1" applyBorder="1"/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49" fontId="10" fillId="10" borderId="5" xfId="0" applyNumberFormat="1" applyFont="1" applyFill="1" applyBorder="1" applyAlignment="1">
      <alignment horizontal="right"/>
    </xf>
    <xf numFmtId="0" fontId="10" fillId="2" borderId="1" xfId="0" applyFont="1" applyFill="1" applyBorder="1"/>
    <xf numFmtId="0" fontId="10" fillId="2" borderId="1" xfId="0" applyFont="1" applyFill="1" applyBorder="1" applyAlignment="1">
      <alignment horizontal="center"/>
    </xf>
    <xf numFmtId="4" fontId="10" fillId="0" borderId="1" xfId="0" applyNumberFormat="1" applyFont="1" applyBorder="1" applyAlignment="1">
      <alignment horizontal="center" vertical="center"/>
    </xf>
    <xf numFmtId="2" fontId="10" fillId="16" borderId="1" xfId="0" applyNumberFormat="1" applyFont="1" applyFill="1" applyBorder="1" applyAlignment="1">
      <alignment horizontal="center"/>
    </xf>
    <xf numFmtId="0" fontId="6" fillId="8" borderId="0" xfId="0" applyFont="1" applyFill="1"/>
    <xf numFmtId="0" fontId="6" fillId="0" borderId="0" xfId="0" applyFont="1"/>
    <xf numFmtId="0" fontId="6" fillId="7" borderId="0" xfId="0" applyFont="1" applyFill="1"/>
    <xf numFmtId="4" fontId="8" fillId="0" borderId="0" xfId="0" applyNumberFormat="1" applyFont="1"/>
    <xf numFmtId="49" fontId="2" fillId="6" borderId="3" xfId="0" applyNumberFormat="1" applyFont="1" applyFill="1" applyBorder="1"/>
    <xf numFmtId="4" fontId="4" fillId="16" borderId="4" xfId="0" applyNumberFormat="1" applyFont="1" applyFill="1" applyBorder="1"/>
    <xf numFmtId="2" fontId="0" fillId="0" borderId="0" xfId="0" applyNumberFormat="1"/>
    <xf numFmtId="1" fontId="0" fillId="0" borderId="0" xfId="0" applyNumberFormat="1"/>
    <xf numFmtId="2" fontId="2" fillId="2" borderId="0" xfId="0" applyNumberFormat="1" applyFont="1" applyFill="1"/>
    <xf numFmtId="165" fontId="0" fillId="0" borderId="0" xfId="0" applyNumberFormat="1"/>
    <xf numFmtId="0" fontId="12" fillId="0" borderId="0" xfId="0" applyFont="1"/>
    <xf numFmtId="0" fontId="13" fillId="2" borderId="0" xfId="0" applyFont="1" applyFill="1" applyAlignment="1">
      <alignment horizontal="center"/>
    </xf>
    <xf numFmtId="4" fontId="13" fillId="2" borderId="0" xfId="0" applyNumberFormat="1" applyFont="1" applyFill="1" applyAlignment="1">
      <alignment horizontal="center"/>
    </xf>
    <xf numFmtId="0" fontId="11" fillId="2" borderId="3" xfId="0" applyFont="1" applyFill="1" applyBorder="1"/>
    <xf numFmtId="0" fontId="11" fillId="2" borderId="3" xfId="0" applyFont="1" applyFill="1" applyBorder="1" applyAlignment="1">
      <alignment horizontal="left"/>
    </xf>
    <xf numFmtId="2" fontId="11" fillId="2" borderId="3" xfId="0" applyNumberFormat="1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right"/>
    </xf>
    <xf numFmtId="0" fontId="13" fillId="2" borderId="1" xfId="0" applyFont="1" applyFill="1" applyBorder="1"/>
    <xf numFmtId="2" fontId="13" fillId="2" borderId="1" xfId="0" applyNumberFormat="1" applyFont="1" applyFill="1" applyBorder="1" applyAlignment="1">
      <alignment horizontal="center"/>
    </xf>
    <xf numFmtId="4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/>
    <xf numFmtId="4" fontId="13" fillId="2" borderId="1" xfId="0" applyNumberFormat="1" applyFont="1" applyFill="1" applyBorder="1" applyAlignment="1">
      <alignment horizontal="center" vertical="center"/>
    </xf>
    <xf numFmtId="0" fontId="12" fillId="6" borderId="4" xfId="0" applyFont="1" applyFill="1" applyBorder="1" applyAlignment="1">
      <alignment horizontal="right"/>
    </xf>
    <xf numFmtId="0" fontId="11" fillId="6" borderId="4" xfId="0" applyFont="1" applyFill="1" applyBorder="1" applyAlignment="1">
      <alignment horizontal="right"/>
    </xf>
    <xf numFmtId="0" fontId="11" fillId="6" borderId="4" xfId="0" applyFont="1" applyFill="1" applyBorder="1"/>
    <xf numFmtId="4" fontId="11" fillId="6" borderId="4" xfId="0" applyNumberFormat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right"/>
    </xf>
    <xf numFmtId="0" fontId="13" fillId="0" borderId="0" xfId="0" applyFont="1" applyAlignment="1">
      <alignment horizontal="right"/>
    </xf>
    <xf numFmtId="9" fontId="12" fillId="0" borderId="0" xfId="0" applyNumberFormat="1" applyFont="1"/>
    <xf numFmtId="4" fontId="13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right"/>
    </xf>
    <xf numFmtId="0" fontId="15" fillId="0" borderId="0" xfId="0" applyFont="1"/>
    <xf numFmtId="0" fontId="12" fillId="7" borderId="4" xfId="0" applyFont="1" applyFill="1" applyBorder="1"/>
    <xf numFmtId="0" fontId="11" fillId="7" borderId="4" xfId="0" applyFont="1" applyFill="1" applyBorder="1" applyAlignment="1">
      <alignment horizontal="right"/>
    </xf>
    <xf numFmtId="0" fontId="11" fillId="7" borderId="4" xfId="0" applyFont="1" applyFill="1" applyBorder="1"/>
    <xf numFmtId="4" fontId="11" fillId="7" borderId="4" xfId="0" applyNumberFormat="1" applyFont="1" applyFill="1" applyBorder="1" applyAlignment="1">
      <alignment horizontal="center"/>
    </xf>
    <xf numFmtId="0" fontId="4" fillId="5" borderId="9" xfId="0" applyFont="1" applyFill="1" applyBorder="1" applyAlignment="1">
      <alignment horizontal="center" vertical="center"/>
    </xf>
    <xf numFmtId="0" fontId="3" fillId="18" borderId="11" xfId="0" applyFont="1" applyFill="1" applyBorder="1"/>
    <xf numFmtId="3" fontId="3" fillId="0" borderId="11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19" borderId="11" xfId="0" applyFont="1" applyFill="1" applyBorder="1"/>
    <xf numFmtId="0" fontId="3" fillId="0" borderId="11" xfId="0" applyFont="1" applyBorder="1"/>
    <xf numFmtId="3" fontId="3" fillId="0" borderId="0" xfId="0" applyNumberFormat="1" applyFont="1"/>
    <xf numFmtId="3" fontId="3" fillId="0" borderId="11" xfId="0" applyNumberFormat="1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3" fontId="4" fillId="0" borderId="0" xfId="0" applyNumberFormat="1" applyFont="1" applyAlignment="1">
      <alignment horizontal="center" vertical="center"/>
    </xf>
    <xf numFmtId="0" fontId="3" fillId="20" borderId="11" xfId="0" applyFont="1" applyFill="1" applyBorder="1"/>
    <xf numFmtId="3" fontId="0" fillId="0" borderId="0" xfId="0" applyNumberFormat="1"/>
    <xf numFmtId="0" fontId="4" fillId="19" borderId="9" xfId="0" applyFont="1" applyFill="1" applyBorder="1"/>
    <xf numFmtId="3" fontId="3" fillId="0" borderId="9" xfId="0" applyNumberFormat="1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18" borderId="9" xfId="0" applyFont="1" applyFill="1" applyBorder="1"/>
    <xf numFmtId="0" fontId="4" fillId="20" borderId="9" xfId="0" applyFont="1" applyFill="1" applyBorder="1"/>
    <xf numFmtId="3" fontId="1" fillId="0" borderId="12" xfId="0" applyNumberFormat="1" applyFont="1" applyBorder="1" applyAlignment="1">
      <alignment horizontal="center" vertical="center"/>
    </xf>
    <xf numFmtId="3" fontId="2" fillId="0" borderId="11" xfId="0" applyNumberFormat="1" applyFont="1" applyBorder="1"/>
    <xf numFmtId="1" fontId="6" fillId="15" borderId="11" xfId="0" applyNumberFormat="1" applyFont="1" applyFill="1" applyBorder="1"/>
    <xf numFmtId="1" fontId="6" fillId="16" borderId="11" xfId="0" applyNumberFormat="1" applyFont="1" applyFill="1" applyBorder="1"/>
    <xf numFmtId="0" fontId="6" fillId="4" borderId="11" xfId="0" applyFont="1" applyFill="1" applyBorder="1"/>
    <xf numFmtId="3" fontId="2" fillId="0" borderId="13" xfId="0" applyNumberFormat="1" applyFont="1" applyBorder="1"/>
    <xf numFmtId="0" fontId="6" fillId="7" borderId="14" xfId="0" applyFont="1" applyFill="1" applyBorder="1"/>
    <xf numFmtId="0" fontId="6" fillId="15" borderId="9" xfId="0" applyFont="1" applyFill="1" applyBorder="1"/>
    <xf numFmtId="0" fontId="6" fillId="16" borderId="9" xfId="0" applyFont="1" applyFill="1" applyBorder="1"/>
    <xf numFmtId="2" fontId="3" fillId="0" borderId="0" xfId="0" applyNumberFormat="1" applyFont="1" applyAlignment="1">
      <alignment horizontal="center"/>
    </xf>
    <xf numFmtId="0" fontId="9" fillId="0" borderId="1" xfId="0" applyFont="1" applyBorder="1" applyAlignment="1">
      <alignment horizontal="center"/>
    </xf>
    <xf numFmtId="0" fontId="6" fillId="3" borderId="3" xfId="0" applyFont="1" applyFill="1" applyBorder="1"/>
    <xf numFmtId="0" fontId="6" fillId="3" borderId="3" xfId="0" applyFont="1" applyFill="1" applyBorder="1" applyAlignment="1">
      <alignment horizontal="center"/>
    </xf>
    <xf numFmtId="4" fontId="6" fillId="3" borderId="3" xfId="0" applyNumberFormat="1" applyFont="1" applyFill="1" applyBorder="1" applyAlignment="1">
      <alignment horizontal="center"/>
    </xf>
    <xf numFmtId="49" fontId="10" fillId="0" borderId="5" xfId="0" applyNumberFormat="1" applyFont="1" applyBorder="1" applyAlignment="1">
      <alignment horizontal="right"/>
    </xf>
    <xf numFmtId="49" fontId="2" fillId="0" borderId="5" xfId="0" applyNumberFormat="1" applyFont="1" applyBorder="1"/>
    <xf numFmtId="0" fontId="1" fillId="0" borderId="0" xfId="0" applyFont="1"/>
    <xf numFmtId="0" fontId="6" fillId="22" borderId="2" xfId="0" applyFont="1" applyFill="1" applyBorder="1" applyAlignment="1">
      <alignment horizontal="right"/>
    </xf>
    <xf numFmtId="0" fontId="4" fillId="22" borderId="2" xfId="0" applyFont="1" applyFill="1" applyBorder="1"/>
    <xf numFmtId="4" fontId="4" fillId="22" borderId="2" xfId="0" applyNumberFormat="1" applyFont="1" applyFill="1" applyBorder="1" applyAlignment="1">
      <alignment horizontal="center" vertical="center"/>
    </xf>
    <xf numFmtId="4" fontId="19" fillId="29" borderId="1" xfId="0" applyNumberFormat="1" applyFont="1" applyFill="1" applyBorder="1" applyAlignment="1">
      <alignment horizontal="center" vertical="center"/>
    </xf>
    <xf numFmtId="4" fontId="19" fillId="30" borderId="1" xfId="0" applyNumberFormat="1" applyFont="1" applyFill="1" applyBorder="1" applyAlignment="1">
      <alignment horizontal="center" vertical="center"/>
    </xf>
    <xf numFmtId="4" fontId="19" fillId="39" borderId="2" xfId="0" applyNumberFormat="1" applyFont="1" applyFill="1" applyBorder="1" applyAlignment="1">
      <alignment horizontal="center" vertical="center"/>
    </xf>
    <xf numFmtId="4" fontId="18" fillId="12" borderId="2" xfId="0" applyNumberFormat="1" applyFont="1" applyFill="1" applyBorder="1" applyAlignment="1">
      <alignment horizontal="center" vertical="center"/>
    </xf>
    <xf numFmtId="4" fontId="18" fillId="3" borderId="2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/>
    </xf>
    <xf numFmtId="0" fontId="10" fillId="2" borderId="17" xfId="0" applyFont="1" applyFill="1" applyBorder="1" applyAlignment="1">
      <alignment horizontal="center"/>
    </xf>
    <xf numFmtId="0" fontId="4" fillId="22" borderId="17" xfId="0" applyFont="1" applyFill="1" applyBorder="1" applyAlignment="1">
      <alignment horizontal="center"/>
    </xf>
    <xf numFmtId="0" fontId="0" fillId="0" borderId="15" xfId="0" applyBorder="1"/>
    <xf numFmtId="4" fontId="22" fillId="0" borderId="20" xfId="0" applyNumberFormat="1" applyFont="1" applyBorder="1" applyAlignment="1">
      <alignment horizontal="center" vertical="center"/>
    </xf>
    <xf numFmtId="0" fontId="0" fillId="0" borderId="19" xfId="0" applyBorder="1"/>
    <xf numFmtId="4" fontId="19" fillId="11" borderId="0" xfId="0" applyNumberFormat="1" applyFont="1" applyFill="1" applyAlignment="1">
      <alignment horizontal="center" vertical="center"/>
    </xf>
    <xf numFmtId="0" fontId="17" fillId="0" borderId="0" xfId="0" applyFont="1" applyAlignment="1">
      <alignment vertical="center"/>
    </xf>
    <xf numFmtId="0" fontId="19" fillId="27" borderId="1" xfId="0" applyFont="1" applyFill="1" applyBorder="1" applyAlignment="1">
      <alignment horizontal="center" vertical="center"/>
    </xf>
    <xf numFmtId="0" fontId="19" fillId="28" borderId="1" xfId="0" applyFont="1" applyFill="1" applyBorder="1" applyAlignment="1">
      <alignment horizontal="center" vertical="center"/>
    </xf>
    <xf numFmtId="0" fontId="18" fillId="14" borderId="1" xfId="0" applyFont="1" applyFill="1" applyBorder="1" applyAlignment="1">
      <alignment horizontal="center" vertical="center"/>
    </xf>
    <xf numFmtId="0" fontId="17" fillId="0" borderId="3" xfId="0" applyFont="1" applyBorder="1" applyAlignment="1">
      <alignment vertical="center"/>
    </xf>
    <xf numFmtId="0" fontId="18" fillId="42" borderId="1" xfId="0" applyFont="1" applyFill="1" applyBorder="1" applyAlignment="1">
      <alignment horizontal="center" vertical="center"/>
    </xf>
    <xf numFmtId="0" fontId="0" fillId="42" borderId="0" xfId="0" applyFill="1"/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vertical="center"/>
    </xf>
    <xf numFmtId="0" fontId="3" fillId="2" borderId="17" xfId="0" applyFont="1" applyFill="1" applyBorder="1" applyAlignment="1">
      <alignment horizontal="center" vertical="center"/>
    </xf>
    <xf numFmtId="0" fontId="2" fillId="27" borderId="1" xfId="0" applyFont="1" applyFill="1" applyBorder="1" applyAlignment="1">
      <alignment horizontal="right" vertical="center"/>
    </xf>
    <xf numFmtId="0" fontId="3" fillId="27" borderId="1" xfId="0" applyFont="1" applyFill="1" applyBorder="1" applyAlignment="1">
      <alignment vertical="center"/>
    </xf>
    <xf numFmtId="0" fontId="3" fillId="27" borderId="17" xfId="0" applyFont="1" applyFill="1" applyBorder="1" applyAlignment="1">
      <alignment horizontal="center" vertical="center"/>
    </xf>
    <xf numFmtId="4" fontId="3" fillId="27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vertical="center"/>
    </xf>
    <xf numFmtId="0" fontId="10" fillId="2" borderId="17" xfId="0" applyFont="1" applyFill="1" applyBorder="1" applyAlignment="1">
      <alignment horizontal="center" vertical="center"/>
    </xf>
    <xf numFmtId="0" fontId="2" fillId="28" borderId="1" xfId="0" applyFont="1" applyFill="1" applyBorder="1" applyAlignment="1">
      <alignment horizontal="right" vertical="center"/>
    </xf>
    <xf numFmtId="0" fontId="3" fillId="28" borderId="1" xfId="0" applyFont="1" applyFill="1" applyBorder="1" applyAlignment="1">
      <alignment vertical="center"/>
    </xf>
    <xf numFmtId="0" fontId="3" fillId="28" borderId="17" xfId="0" applyFont="1" applyFill="1" applyBorder="1" applyAlignment="1">
      <alignment horizontal="center" vertical="center"/>
    </xf>
    <xf numFmtId="4" fontId="3" fillId="28" borderId="1" xfId="0" applyNumberFormat="1" applyFont="1" applyFill="1" applyBorder="1" applyAlignment="1">
      <alignment horizontal="center" vertical="center"/>
    </xf>
    <xf numFmtId="0" fontId="2" fillId="29" borderId="1" xfId="0" applyFont="1" applyFill="1" applyBorder="1" applyAlignment="1">
      <alignment horizontal="right" vertical="center"/>
    </xf>
    <xf numFmtId="0" fontId="3" fillId="29" borderId="1" xfId="0" applyFont="1" applyFill="1" applyBorder="1" applyAlignment="1">
      <alignment vertical="center"/>
    </xf>
    <xf numFmtId="0" fontId="3" fillId="29" borderId="17" xfId="0" applyFont="1" applyFill="1" applyBorder="1" applyAlignment="1">
      <alignment horizontal="center" vertical="center"/>
    </xf>
    <xf numFmtId="4" fontId="3" fillId="29" borderId="1" xfId="0" applyNumberFormat="1" applyFont="1" applyFill="1" applyBorder="1" applyAlignment="1">
      <alignment horizontal="center" vertical="center"/>
    </xf>
    <xf numFmtId="0" fontId="2" fillId="30" borderId="1" xfId="0" applyFont="1" applyFill="1" applyBorder="1" applyAlignment="1">
      <alignment horizontal="right" vertical="center"/>
    </xf>
    <xf numFmtId="0" fontId="3" fillId="30" borderId="1" xfId="0" applyFont="1" applyFill="1" applyBorder="1" applyAlignment="1">
      <alignment vertical="center"/>
    </xf>
    <xf numFmtId="0" fontId="3" fillId="30" borderId="17" xfId="0" applyFont="1" applyFill="1" applyBorder="1" applyAlignment="1">
      <alignment horizontal="center" vertical="center"/>
    </xf>
    <xf numFmtId="4" fontId="3" fillId="30" borderId="1" xfId="0" applyNumberFormat="1" applyFont="1" applyFill="1" applyBorder="1" applyAlignment="1">
      <alignment horizontal="center" vertical="center"/>
    </xf>
    <xf numFmtId="0" fontId="2" fillId="31" borderId="1" xfId="0" applyFont="1" applyFill="1" applyBorder="1" applyAlignment="1">
      <alignment horizontal="right" vertical="center"/>
    </xf>
    <xf numFmtId="0" fontId="3" fillId="31" borderId="2" xfId="0" applyFont="1" applyFill="1" applyBorder="1" applyAlignment="1">
      <alignment vertical="center"/>
    </xf>
    <xf numFmtId="0" fontId="3" fillId="31" borderId="15" xfId="0" applyFont="1" applyFill="1" applyBorder="1" applyAlignment="1">
      <alignment horizontal="center" vertical="center"/>
    </xf>
    <xf numFmtId="2" fontId="10" fillId="0" borderId="17" xfId="0" applyNumberFormat="1" applyFont="1" applyBorder="1" applyAlignment="1">
      <alignment horizontal="center" vertical="center"/>
    </xf>
    <xf numFmtId="0" fontId="2" fillId="39" borderId="2" xfId="0" applyFont="1" applyFill="1" applyBorder="1" applyAlignment="1">
      <alignment horizontal="right" vertical="center"/>
    </xf>
    <xf numFmtId="0" fontId="3" fillId="39" borderId="2" xfId="0" applyFont="1" applyFill="1" applyBorder="1" applyAlignment="1">
      <alignment vertical="center"/>
    </xf>
    <xf numFmtId="0" fontId="3" fillId="39" borderId="17" xfId="0" applyFont="1" applyFill="1" applyBorder="1" applyAlignment="1">
      <alignment horizontal="center" vertical="center"/>
    </xf>
    <xf numFmtId="4" fontId="3" fillId="39" borderId="2" xfId="0" applyNumberFormat="1" applyFont="1" applyFill="1" applyBorder="1" applyAlignment="1">
      <alignment horizontal="center" vertical="center"/>
    </xf>
    <xf numFmtId="0" fontId="6" fillId="12" borderId="2" xfId="0" applyFont="1" applyFill="1" applyBorder="1" applyAlignment="1">
      <alignment horizontal="right" vertical="center"/>
    </xf>
    <xf numFmtId="0" fontId="4" fillId="12" borderId="2" xfId="0" applyFont="1" applyFill="1" applyBorder="1" applyAlignment="1">
      <alignment vertical="center"/>
    </xf>
    <xf numFmtId="0" fontId="4" fillId="12" borderId="17" xfId="0" applyFont="1" applyFill="1" applyBorder="1" applyAlignment="1">
      <alignment horizontal="center" vertical="center"/>
    </xf>
    <xf numFmtId="4" fontId="4" fillId="1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vertical="center"/>
    </xf>
    <xf numFmtId="0" fontId="6" fillId="3" borderId="2" xfId="0" applyFont="1" applyFill="1" applyBorder="1" applyAlignment="1">
      <alignment horizontal="right" vertical="center"/>
    </xf>
    <xf numFmtId="0" fontId="4" fillId="3" borderId="2" xfId="0" applyFont="1" applyFill="1" applyBorder="1" applyAlignment="1">
      <alignment vertical="center"/>
    </xf>
    <xf numFmtId="0" fontId="4" fillId="3" borderId="17" xfId="0" applyFont="1" applyFill="1" applyBorder="1" applyAlignment="1">
      <alignment horizontal="center" vertical="center"/>
    </xf>
    <xf numFmtId="4" fontId="4" fillId="3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21" borderId="2" xfId="0" applyFont="1" applyFill="1" applyBorder="1" applyAlignment="1">
      <alignment horizontal="right" vertical="center"/>
    </xf>
    <xf numFmtId="0" fontId="4" fillId="21" borderId="2" xfId="0" applyFont="1" applyFill="1" applyBorder="1" applyAlignment="1">
      <alignment vertical="center"/>
    </xf>
    <xf numFmtId="0" fontId="4" fillId="21" borderId="17" xfId="0" applyFont="1" applyFill="1" applyBorder="1" applyAlignment="1">
      <alignment horizontal="center" vertical="center"/>
    </xf>
    <xf numFmtId="4" fontId="4" fillId="21" borderId="2" xfId="0" applyNumberFormat="1" applyFont="1" applyFill="1" applyBorder="1" applyAlignment="1">
      <alignment horizontal="center" vertical="center"/>
    </xf>
    <xf numFmtId="0" fontId="6" fillId="14" borderId="2" xfId="0" applyFont="1" applyFill="1" applyBorder="1" applyAlignment="1">
      <alignment horizontal="right" vertical="center"/>
    </xf>
    <xf numFmtId="0" fontId="4" fillId="14" borderId="2" xfId="0" applyFont="1" applyFill="1" applyBorder="1" applyAlignment="1">
      <alignment vertical="center"/>
    </xf>
    <xf numFmtId="0" fontId="4" fillId="14" borderId="17" xfId="0" applyFont="1" applyFill="1" applyBorder="1" applyAlignment="1">
      <alignment horizontal="center" vertical="center"/>
    </xf>
    <xf numFmtId="4" fontId="4" fillId="14" borderId="2" xfId="0" applyNumberFormat="1" applyFont="1" applyFill="1" applyBorder="1" applyAlignment="1">
      <alignment horizontal="center" vertical="center"/>
    </xf>
    <xf numFmtId="0" fontId="6" fillId="42" borderId="2" xfId="0" applyFont="1" applyFill="1" applyBorder="1" applyAlignment="1">
      <alignment horizontal="right" vertical="center"/>
    </xf>
    <xf numFmtId="0" fontId="4" fillId="42" borderId="17" xfId="0" applyFont="1" applyFill="1" applyBorder="1" applyAlignment="1">
      <alignment horizontal="center" vertical="center"/>
    </xf>
    <xf numFmtId="4" fontId="4" fillId="42" borderId="2" xfId="0" applyNumberFormat="1" applyFont="1" applyFill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0" fontId="2" fillId="3" borderId="18" xfId="0" applyFont="1" applyFill="1" applyBorder="1" applyAlignment="1">
      <alignment horizontal="right"/>
    </xf>
    <xf numFmtId="0" fontId="3" fillId="3" borderId="18" xfId="0" applyFont="1" applyFill="1" applyBorder="1" applyAlignment="1">
      <alignment horizontal="center"/>
    </xf>
    <xf numFmtId="4" fontId="4" fillId="3" borderId="4" xfId="0" applyNumberFormat="1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/>
    </xf>
    <xf numFmtId="0" fontId="20" fillId="0" borderId="22" xfId="0" applyFont="1" applyBorder="1" applyAlignment="1">
      <alignment vertical="center"/>
    </xf>
    <xf numFmtId="0" fontId="17" fillId="0" borderId="22" xfId="0" applyFont="1" applyBorder="1" applyAlignment="1">
      <alignment vertical="center"/>
    </xf>
    <xf numFmtId="4" fontId="22" fillId="0" borderId="24" xfId="0" applyNumberFormat="1" applyFont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7" borderId="24" xfId="0" applyFont="1" applyFill="1" applyBorder="1" applyAlignment="1">
      <alignment horizontal="center" vertical="center"/>
    </xf>
    <xf numFmtId="0" fontId="23" fillId="2" borderId="24" xfId="0" applyFont="1" applyFill="1" applyBorder="1" applyAlignment="1">
      <alignment horizontal="left" vertical="center"/>
    </xf>
    <xf numFmtId="0" fontId="3" fillId="28" borderId="24" xfId="0" applyFont="1" applyFill="1" applyBorder="1" applyAlignment="1">
      <alignment horizontal="center" vertical="center"/>
    </xf>
    <xf numFmtId="0" fontId="3" fillId="29" borderId="24" xfId="0" applyFont="1" applyFill="1" applyBorder="1" applyAlignment="1">
      <alignment horizontal="center" vertical="center"/>
    </xf>
    <xf numFmtId="0" fontId="3" fillId="30" borderId="24" xfId="0" applyFont="1" applyFill="1" applyBorder="1" applyAlignment="1">
      <alignment horizontal="center" vertical="center"/>
    </xf>
    <xf numFmtId="0" fontId="3" fillId="31" borderId="24" xfId="0" applyFont="1" applyFill="1" applyBorder="1" applyAlignment="1">
      <alignment horizontal="left" vertical="center"/>
    </xf>
    <xf numFmtId="0" fontId="3" fillId="39" borderId="24" xfId="0" applyFont="1" applyFill="1" applyBorder="1" applyAlignment="1">
      <alignment horizontal="center" vertical="center"/>
    </xf>
    <xf numFmtId="0" fontId="4" fillId="12" borderId="24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4" fillId="21" borderId="24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4" fillId="14" borderId="24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/>
    </xf>
    <xf numFmtId="0" fontId="4" fillId="22" borderId="24" xfId="0" applyFont="1" applyFill="1" applyBorder="1" applyAlignment="1">
      <alignment horizontal="center"/>
    </xf>
    <xf numFmtId="0" fontId="4" fillId="42" borderId="24" xfId="0" applyFont="1" applyFill="1" applyBorder="1" applyAlignment="1">
      <alignment horizontal="center" vertical="center"/>
    </xf>
    <xf numFmtId="0" fontId="21" fillId="0" borderId="22" xfId="0" applyFont="1" applyBorder="1" applyAlignment="1">
      <alignment vertical="center"/>
    </xf>
    <xf numFmtId="3" fontId="2" fillId="7" borderId="13" xfId="0" applyNumberFormat="1" applyFont="1" applyFill="1" applyBorder="1"/>
    <xf numFmtId="49" fontId="2" fillId="27" borderId="30" xfId="0" applyNumberFormat="1" applyFont="1" applyFill="1" applyBorder="1" applyAlignment="1">
      <alignment vertical="center"/>
    </xf>
    <xf numFmtId="49" fontId="2" fillId="37" borderId="30" xfId="0" applyNumberFormat="1" applyFont="1" applyFill="1" applyBorder="1" applyAlignment="1">
      <alignment vertical="center"/>
    </xf>
    <xf numFmtId="49" fontId="2" fillId="28" borderId="30" xfId="0" applyNumberFormat="1" applyFont="1" applyFill="1" applyBorder="1" applyAlignment="1">
      <alignment vertical="center"/>
    </xf>
    <xf numFmtId="49" fontId="2" fillId="32" borderId="30" xfId="0" applyNumberFormat="1" applyFont="1" applyFill="1" applyBorder="1" applyAlignment="1">
      <alignment vertical="center"/>
    </xf>
    <xf numFmtId="49" fontId="2" fillId="29" borderId="30" xfId="0" applyNumberFormat="1" applyFont="1" applyFill="1" applyBorder="1" applyAlignment="1">
      <alignment vertical="center"/>
    </xf>
    <xf numFmtId="49" fontId="2" fillId="33" borderId="30" xfId="0" applyNumberFormat="1" applyFont="1" applyFill="1" applyBorder="1" applyAlignment="1">
      <alignment vertical="center"/>
    </xf>
    <xf numFmtId="49" fontId="2" fillId="30" borderId="30" xfId="0" applyNumberFormat="1" applyFont="1" applyFill="1" applyBorder="1" applyAlignment="1">
      <alignment vertical="center"/>
    </xf>
    <xf numFmtId="49" fontId="2" fillId="34" borderId="30" xfId="0" applyNumberFormat="1" applyFont="1" applyFill="1" applyBorder="1" applyAlignment="1">
      <alignment vertical="center"/>
    </xf>
    <xf numFmtId="49" fontId="2" fillId="31" borderId="30" xfId="0" applyNumberFormat="1" applyFont="1" applyFill="1" applyBorder="1" applyAlignment="1">
      <alignment vertical="center"/>
    </xf>
    <xf numFmtId="4" fontId="3" fillId="31" borderId="0" xfId="0" applyNumberFormat="1" applyFont="1" applyFill="1" applyAlignment="1">
      <alignment horizontal="center" vertical="center"/>
    </xf>
    <xf numFmtId="4" fontId="3" fillId="11" borderId="0" xfId="0" applyNumberFormat="1" applyFont="1" applyFill="1" applyAlignment="1">
      <alignment horizontal="center" vertical="center"/>
    </xf>
    <xf numFmtId="49" fontId="2" fillId="35" borderId="30" xfId="0" applyNumberFormat="1" applyFont="1" applyFill="1" applyBorder="1" applyAlignment="1">
      <alignment vertical="center"/>
    </xf>
    <xf numFmtId="49" fontId="2" fillId="39" borderId="31" xfId="0" applyNumberFormat="1" applyFont="1" applyFill="1" applyBorder="1" applyAlignment="1">
      <alignment vertical="center"/>
    </xf>
    <xf numFmtId="49" fontId="2" fillId="36" borderId="31" xfId="0" applyNumberFormat="1" applyFont="1" applyFill="1" applyBorder="1" applyAlignment="1">
      <alignment vertical="center"/>
    </xf>
    <xf numFmtId="49" fontId="6" fillId="12" borderId="31" xfId="0" applyNumberFormat="1" applyFont="1" applyFill="1" applyBorder="1" applyAlignment="1">
      <alignment vertical="center"/>
    </xf>
    <xf numFmtId="49" fontId="2" fillId="26" borderId="31" xfId="0" applyNumberFormat="1" applyFont="1" applyFill="1" applyBorder="1" applyAlignment="1">
      <alignment vertical="center"/>
    </xf>
    <xf numFmtId="49" fontId="2" fillId="41" borderId="31" xfId="0" applyNumberFormat="1" applyFont="1" applyFill="1" applyBorder="1" applyAlignment="1">
      <alignment vertical="center"/>
    </xf>
    <xf numFmtId="49" fontId="2" fillId="0" borderId="31" xfId="0" applyNumberFormat="1" applyFont="1" applyBorder="1" applyAlignment="1">
      <alignment vertical="center"/>
    </xf>
    <xf numFmtId="49" fontId="6" fillId="3" borderId="31" xfId="0" applyNumberFormat="1" applyFont="1" applyFill="1" applyBorder="1" applyAlignment="1">
      <alignment vertical="center"/>
    </xf>
    <xf numFmtId="49" fontId="2" fillId="6" borderId="31" xfId="0" applyNumberFormat="1" applyFont="1" applyFill="1" applyBorder="1" applyAlignment="1">
      <alignment vertical="center"/>
    </xf>
    <xf numFmtId="49" fontId="2" fillId="6" borderId="30" xfId="0" applyNumberFormat="1" applyFont="1" applyFill="1" applyBorder="1" applyAlignment="1">
      <alignment vertical="center"/>
    </xf>
    <xf numFmtId="49" fontId="6" fillId="21" borderId="31" xfId="0" applyNumberFormat="1" applyFont="1" applyFill="1" applyBorder="1" applyAlignment="1">
      <alignment vertical="center"/>
    </xf>
    <xf numFmtId="49" fontId="2" fillId="25" borderId="30" xfId="0" applyNumberFormat="1" applyFont="1" applyFill="1" applyBorder="1" applyAlignment="1">
      <alignment vertical="center"/>
    </xf>
    <xf numFmtId="49" fontId="2" fillId="38" borderId="30" xfId="0" applyNumberFormat="1" applyFont="1" applyFill="1" applyBorder="1" applyAlignment="1">
      <alignment vertical="center"/>
    </xf>
    <xf numFmtId="49" fontId="6" fillId="14" borderId="31" xfId="0" applyNumberFormat="1" applyFont="1" applyFill="1" applyBorder="1" applyAlignment="1">
      <alignment vertical="center"/>
    </xf>
    <xf numFmtId="49" fontId="2" fillId="24" borderId="30" xfId="0" applyNumberFormat="1" applyFont="1" applyFill="1" applyBorder="1" applyAlignment="1">
      <alignment vertical="center"/>
    </xf>
    <xf numFmtId="49" fontId="2" fillId="24" borderId="30" xfId="0" applyNumberFormat="1" applyFont="1" applyFill="1" applyBorder="1"/>
    <xf numFmtId="49" fontId="2" fillId="40" borderId="30" xfId="0" applyNumberFormat="1" applyFont="1" applyFill="1" applyBorder="1"/>
    <xf numFmtId="49" fontId="6" fillId="22" borderId="31" xfId="0" applyNumberFormat="1" applyFont="1" applyFill="1" applyBorder="1"/>
    <xf numFmtId="49" fontId="2" fillId="23" borderId="30" xfId="0" applyNumberFormat="1" applyFont="1" applyFill="1" applyBorder="1"/>
    <xf numFmtId="49" fontId="6" fillId="0" borderId="29" xfId="0" applyNumberFormat="1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4" fillId="0" borderId="25" xfId="0" applyFont="1" applyBorder="1" applyAlignment="1">
      <alignment horizontal="center" vertical="center"/>
    </xf>
    <xf numFmtId="4" fontId="4" fillId="0" borderId="26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49" fontId="7" fillId="0" borderId="30" xfId="0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7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9" fontId="6" fillId="0" borderId="30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7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0" fillId="0" borderId="17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left"/>
    </xf>
    <xf numFmtId="2" fontId="4" fillId="2" borderId="4" xfId="0" applyNumberFormat="1" applyFont="1" applyFill="1" applyBorder="1" applyAlignment="1">
      <alignment horizontal="center"/>
    </xf>
    <xf numFmtId="49" fontId="2" fillId="7" borderId="6" xfId="0" applyNumberFormat="1" applyFont="1" applyFill="1" applyBorder="1"/>
    <xf numFmtId="0" fontId="4" fillId="7" borderId="2" xfId="0" applyFont="1" applyFill="1" applyBorder="1"/>
    <xf numFmtId="2" fontId="4" fillId="7" borderId="2" xfId="0" applyNumberFormat="1" applyFont="1" applyFill="1" applyBorder="1" applyAlignment="1">
      <alignment horizontal="center"/>
    </xf>
    <xf numFmtId="49" fontId="2" fillId="6" borderId="5" xfId="0" applyNumberFormat="1" applyFont="1" applyFill="1" applyBorder="1"/>
    <xf numFmtId="0" fontId="3" fillId="6" borderId="1" xfId="0" applyFont="1" applyFill="1" applyBorder="1"/>
    <xf numFmtId="0" fontId="3" fillId="6" borderId="1" xfId="0" applyFont="1" applyFill="1" applyBorder="1" applyAlignment="1">
      <alignment horizontal="center"/>
    </xf>
    <xf numFmtId="49" fontId="2" fillId="6" borderId="8" xfId="0" applyNumberFormat="1" applyFont="1" applyFill="1" applyBorder="1"/>
    <xf numFmtId="0" fontId="3" fillId="6" borderId="7" xfId="0" applyFont="1" applyFill="1" applyBorder="1"/>
    <xf numFmtId="2" fontId="4" fillId="6" borderId="7" xfId="0" applyNumberFormat="1" applyFont="1" applyFill="1" applyBorder="1" applyAlignment="1">
      <alignment horizontal="center"/>
    </xf>
    <xf numFmtId="0" fontId="24" fillId="2" borderId="0" xfId="0" applyFont="1" applyFill="1"/>
    <xf numFmtId="2" fontId="24" fillId="2" borderId="0" xfId="0" applyNumberFormat="1" applyFont="1" applyFill="1"/>
    <xf numFmtId="0" fontId="25" fillId="0" borderId="0" xfId="0" applyFont="1"/>
    <xf numFmtId="49" fontId="2" fillId="0" borderId="34" xfId="0" applyNumberFormat="1" applyFont="1" applyBorder="1" applyAlignment="1">
      <alignment horizontal="right"/>
    </xf>
    <xf numFmtId="0" fontId="3" fillId="2" borderId="3" xfId="0" applyFont="1" applyFill="1" applyBorder="1"/>
    <xf numFmtId="0" fontId="3" fillId="6" borderId="4" xfId="0" applyFont="1" applyFill="1" applyBorder="1"/>
    <xf numFmtId="49" fontId="2" fillId="6" borderId="35" xfId="0" applyNumberFormat="1" applyFont="1" applyFill="1" applyBorder="1" applyAlignment="1">
      <alignment horizontal="left"/>
    </xf>
    <xf numFmtId="49" fontId="6" fillId="2" borderId="0" xfId="0" applyNumberFormat="1" applyFont="1" applyFill="1"/>
    <xf numFmtId="0" fontId="4" fillId="2" borderId="0" xfId="0" applyFont="1" applyFill="1" applyAlignment="1">
      <alignment horizontal="left"/>
    </xf>
    <xf numFmtId="2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3" fillId="6" borderId="2" xfId="0" applyFont="1" applyFill="1" applyBorder="1"/>
    <xf numFmtId="4" fontId="3" fillId="6" borderId="36" xfId="0" applyNumberFormat="1" applyFont="1" applyFill="1" applyBorder="1" applyAlignment="1">
      <alignment horizontal="center" vertical="center"/>
    </xf>
    <xf numFmtId="49" fontId="6" fillId="3" borderId="32" xfId="0" applyNumberFormat="1" applyFont="1" applyFill="1" applyBorder="1"/>
    <xf numFmtId="0" fontId="4" fillId="3" borderId="7" xfId="0" applyFont="1" applyFill="1" applyBorder="1" applyAlignment="1">
      <alignment horizontal="left"/>
    </xf>
    <xf numFmtId="2" fontId="4" fillId="3" borderId="7" xfId="0" applyNumberFormat="1" applyFont="1" applyFill="1" applyBorder="1" applyAlignment="1">
      <alignment horizontal="center"/>
    </xf>
    <xf numFmtId="4" fontId="4" fillId="3" borderId="37" xfId="0" applyNumberFormat="1" applyFont="1" applyFill="1" applyBorder="1" applyAlignment="1">
      <alignment horizontal="center" vertical="center"/>
    </xf>
    <xf numFmtId="49" fontId="6" fillId="2" borderId="33" xfId="0" applyNumberFormat="1" applyFont="1" applyFill="1" applyBorder="1"/>
    <xf numFmtId="0" fontId="4" fillId="2" borderId="38" xfId="0" applyFont="1" applyFill="1" applyBorder="1" applyAlignment="1">
      <alignment horizontal="center"/>
    </xf>
    <xf numFmtId="4" fontId="4" fillId="7" borderId="36" xfId="0" applyNumberFormat="1" applyFont="1" applyFill="1" applyBorder="1" applyAlignment="1">
      <alignment horizontal="center" vertical="center"/>
    </xf>
    <xf numFmtId="4" fontId="3" fillId="6" borderId="39" xfId="0" applyNumberFormat="1" applyFont="1" applyFill="1" applyBorder="1" applyAlignment="1">
      <alignment horizontal="center" vertical="center"/>
    </xf>
    <xf numFmtId="4" fontId="3" fillId="6" borderId="37" xfId="0" applyNumberFormat="1" applyFont="1" applyFill="1" applyBorder="1" applyAlignment="1">
      <alignment horizontal="center" vertical="center"/>
    </xf>
    <xf numFmtId="4" fontId="3" fillId="6" borderId="38" xfId="0" applyNumberFormat="1" applyFont="1" applyFill="1" applyBorder="1" applyAlignment="1">
      <alignment horizontal="center" vertical="center"/>
    </xf>
    <xf numFmtId="4" fontId="3" fillId="0" borderId="40" xfId="0" applyNumberFormat="1" applyFont="1" applyBorder="1" applyAlignment="1">
      <alignment horizontal="center" vertical="center"/>
    </xf>
    <xf numFmtId="49" fontId="2" fillId="6" borderId="6" xfId="0" applyNumberFormat="1" applyFont="1" applyFill="1" applyBorder="1" applyAlignment="1">
      <alignment horizontal="left"/>
    </xf>
    <xf numFmtId="49" fontId="2" fillId="0" borderId="6" xfId="0" applyNumberFormat="1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4" fontId="3" fillId="0" borderId="36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right"/>
    </xf>
    <xf numFmtId="4" fontId="3" fillId="0" borderId="3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right"/>
    </xf>
    <xf numFmtId="0" fontId="3" fillId="0" borderId="7" xfId="0" applyFont="1" applyBorder="1"/>
    <xf numFmtId="0" fontId="3" fillId="0" borderId="7" xfId="0" applyFont="1" applyBorder="1" applyAlignment="1">
      <alignment horizontal="center"/>
    </xf>
    <xf numFmtId="4" fontId="3" fillId="0" borderId="37" xfId="0" applyNumberFormat="1" applyFont="1" applyBorder="1" applyAlignment="1">
      <alignment horizontal="center" vertical="center"/>
    </xf>
    <xf numFmtId="49" fontId="2" fillId="44" borderId="6" xfId="0" applyNumberFormat="1" applyFont="1" applyFill="1" applyBorder="1"/>
    <xf numFmtId="0" fontId="4" fillId="44" borderId="2" xfId="0" applyFont="1" applyFill="1" applyBorder="1"/>
    <xf numFmtId="2" fontId="4" fillId="44" borderId="2" xfId="0" applyNumberFormat="1" applyFont="1" applyFill="1" applyBorder="1" applyAlignment="1">
      <alignment horizontal="center"/>
    </xf>
    <xf numFmtId="4" fontId="4" fillId="44" borderId="36" xfId="0" applyNumberFormat="1" applyFont="1" applyFill="1" applyBorder="1" applyAlignment="1">
      <alignment horizontal="center" vertical="center"/>
    </xf>
    <xf numFmtId="49" fontId="2" fillId="40" borderId="6" xfId="0" applyNumberFormat="1" applyFont="1" applyFill="1" applyBorder="1"/>
    <xf numFmtId="0" fontId="4" fillId="40" borderId="2" xfId="0" applyFont="1" applyFill="1" applyBorder="1"/>
    <xf numFmtId="2" fontId="4" fillId="40" borderId="2" xfId="0" applyNumberFormat="1" applyFont="1" applyFill="1" applyBorder="1" applyAlignment="1">
      <alignment horizontal="center"/>
    </xf>
    <xf numFmtId="4" fontId="4" fillId="40" borderId="36" xfId="0" applyNumberFormat="1" applyFont="1" applyFill="1" applyBorder="1" applyAlignment="1">
      <alignment horizontal="center" vertical="center"/>
    </xf>
    <xf numFmtId="49" fontId="2" fillId="41" borderId="6" xfId="0" applyNumberFormat="1" applyFont="1" applyFill="1" applyBorder="1"/>
    <xf numFmtId="0" fontId="4" fillId="41" borderId="2" xfId="0" applyFont="1" applyFill="1" applyBorder="1"/>
    <xf numFmtId="2" fontId="4" fillId="41" borderId="2" xfId="0" applyNumberFormat="1" applyFont="1" applyFill="1" applyBorder="1" applyAlignment="1">
      <alignment horizontal="center"/>
    </xf>
    <xf numFmtId="4" fontId="4" fillId="41" borderId="36" xfId="0" applyNumberFormat="1" applyFont="1" applyFill="1" applyBorder="1" applyAlignment="1">
      <alignment horizontal="center" vertical="center"/>
    </xf>
    <xf numFmtId="4" fontId="4" fillId="6" borderId="37" xfId="0" applyNumberFormat="1" applyFont="1" applyFill="1" applyBorder="1" applyAlignment="1">
      <alignment horizontal="center" vertical="center"/>
    </xf>
    <xf numFmtId="0" fontId="4" fillId="6" borderId="7" xfId="0" applyFont="1" applyFill="1" applyBorder="1"/>
    <xf numFmtId="2" fontId="7" fillId="2" borderId="0" xfId="0" applyNumberFormat="1" applyFont="1" applyFill="1" applyAlignment="1">
      <alignment vertical="center"/>
    </xf>
    <xf numFmtId="0" fontId="26" fillId="0" borderId="25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7" fillId="15" borderId="17" xfId="0" applyFont="1" applyFill="1" applyBorder="1" applyAlignment="1">
      <alignment horizontal="center" vertical="center"/>
    </xf>
    <xf numFmtId="0" fontId="8" fillId="0" borderId="15" xfId="0" applyFont="1" applyBorder="1" applyAlignment="1">
      <alignment vertical="center"/>
    </xf>
    <xf numFmtId="2" fontId="7" fillId="16" borderId="17" xfId="0" applyNumberFormat="1" applyFont="1" applyFill="1" applyBorder="1" applyAlignment="1">
      <alignment horizontal="center" vertical="center"/>
    </xf>
    <xf numFmtId="2" fontId="7" fillId="15" borderId="17" xfId="0" applyNumberFormat="1" applyFont="1" applyFill="1" applyBorder="1" applyAlignment="1">
      <alignment horizontal="center" vertical="center"/>
    </xf>
    <xf numFmtId="2" fontId="26" fillId="21" borderId="17" xfId="0" applyNumberFormat="1" applyFont="1" applyFill="1" applyBorder="1" applyAlignment="1">
      <alignment horizontal="center" vertical="center"/>
    </xf>
    <xf numFmtId="2" fontId="7" fillId="2" borderId="17" xfId="0" applyNumberFormat="1" applyFont="1" applyFill="1" applyBorder="1" applyAlignment="1">
      <alignment horizontal="center" vertical="center"/>
    </xf>
    <xf numFmtId="2" fontId="26" fillId="14" borderId="17" xfId="0" applyNumberFormat="1" applyFont="1" applyFill="1" applyBorder="1" applyAlignment="1">
      <alignment horizontal="center" vertical="center"/>
    </xf>
    <xf numFmtId="2" fontId="26" fillId="22" borderId="17" xfId="0" applyNumberFormat="1" applyFont="1" applyFill="1" applyBorder="1" applyAlignment="1">
      <alignment horizontal="center" vertical="center"/>
    </xf>
    <xf numFmtId="2" fontId="26" fillId="42" borderId="17" xfId="0" applyNumberFormat="1" applyFont="1" applyFill="1" applyBorder="1" applyAlignment="1">
      <alignment horizontal="center" vertical="center"/>
    </xf>
    <xf numFmtId="2" fontId="7" fillId="3" borderId="18" xfId="0" applyNumberFormat="1" applyFont="1" applyFill="1" applyBorder="1" applyAlignment="1">
      <alignment horizontal="center" vertical="center"/>
    </xf>
    <xf numFmtId="0" fontId="7" fillId="0" borderId="15" xfId="0" applyFont="1" applyBorder="1" applyAlignment="1">
      <alignment vertical="center"/>
    </xf>
    <xf numFmtId="0" fontId="26" fillId="2" borderId="3" xfId="0" applyFont="1" applyFill="1" applyBorder="1" applyAlignment="1">
      <alignment vertical="center"/>
    </xf>
    <xf numFmtId="0" fontId="26" fillId="2" borderId="18" xfId="0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center" vertical="center" wrapText="1"/>
    </xf>
    <xf numFmtId="0" fontId="26" fillId="2" borderId="21" xfId="0" applyFont="1" applyFill="1" applyBorder="1" applyAlignment="1">
      <alignment horizontal="center" vertical="center" wrapText="1"/>
    </xf>
    <xf numFmtId="0" fontId="27" fillId="2" borderId="18" xfId="0" applyFont="1" applyFill="1" applyBorder="1" applyAlignment="1">
      <alignment horizontal="center" vertical="center" wrapText="1"/>
    </xf>
    <xf numFmtId="0" fontId="26" fillId="2" borderId="18" xfId="0" applyFont="1" applyFill="1" applyBorder="1" applyAlignment="1">
      <alignment vertical="center"/>
    </xf>
    <xf numFmtId="0" fontId="26" fillId="2" borderId="21" xfId="0" applyFont="1" applyFill="1" applyBorder="1" applyAlignment="1">
      <alignment horizontal="center" vertical="center"/>
    </xf>
    <xf numFmtId="2" fontId="26" fillId="2" borderId="18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" fillId="0" borderId="1" xfId="0" applyFont="1" applyBorder="1" applyAlignment="1">
      <alignment horizontal="right" vertical="center"/>
    </xf>
    <xf numFmtId="49" fontId="2" fillId="45" borderId="30" xfId="0" applyNumberFormat="1" applyFont="1" applyFill="1" applyBorder="1" applyAlignment="1">
      <alignment vertical="center"/>
    </xf>
    <xf numFmtId="0" fontId="3" fillId="46" borderId="1" xfId="0" applyFont="1" applyFill="1" applyBorder="1" applyAlignment="1">
      <alignment vertical="center"/>
    </xf>
    <xf numFmtId="0" fontId="3" fillId="46" borderId="1" xfId="0" applyFont="1" applyFill="1" applyBorder="1" applyAlignment="1">
      <alignment horizontal="center" vertical="center"/>
    </xf>
    <xf numFmtId="0" fontId="2" fillId="46" borderId="1" xfId="0" applyFont="1" applyFill="1" applyBorder="1" applyAlignment="1">
      <alignment horizontal="right" vertical="center"/>
    </xf>
    <xf numFmtId="49" fontId="2" fillId="46" borderId="30" xfId="0" applyNumberFormat="1" applyFont="1" applyFill="1" applyBorder="1" applyAlignment="1">
      <alignment vertical="center"/>
    </xf>
    <xf numFmtId="4" fontId="3" fillId="46" borderId="1" xfId="0" applyNumberFormat="1" applyFont="1" applyFill="1" applyBorder="1" applyAlignment="1">
      <alignment horizontal="center" vertical="center"/>
    </xf>
    <xf numFmtId="0" fontId="28" fillId="0" borderId="0" xfId="0" applyFont="1"/>
    <xf numFmtId="0" fontId="4" fillId="42" borderId="0" xfId="0" applyFont="1" applyFill="1" applyAlignment="1">
      <alignment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3" borderId="3" xfId="0" applyFont="1" applyFill="1" applyBorder="1" applyAlignment="1">
      <alignment vertical="center"/>
    </xf>
    <xf numFmtId="0" fontId="3" fillId="2" borderId="39" xfId="0" applyFont="1" applyFill="1" applyBorder="1" applyAlignment="1">
      <alignment vertical="center"/>
    </xf>
    <xf numFmtId="49" fontId="6" fillId="42" borderId="41" xfId="0" applyNumberFormat="1" applyFont="1" applyFill="1" applyBorder="1" applyAlignment="1">
      <alignment vertical="center"/>
    </xf>
    <xf numFmtId="0" fontId="6" fillId="3" borderId="16" xfId="0" applyFont="1" applyFill="1" applyBorder="1"/>
    <xf numFmtId="49" fontId="2" fillId="43" borderId="39" xfId="0" applyNumberFormat="1" applyFont="1" applyFill="1" applyBorder="1" applyAlignment="1">
      <alignment vertical="center"/>
    </xf>
    <xf numFmtId="49" fontId="2" fillId="0" borderId="39" xfId="0" applyNumberFormat="1" applyFont="1" applyBorder="1" applyAlignment="1">
      <alignment vertical="center"/>
    </xf>
    <xf numFmtId="0" fontId="2" fillId="2" borderId="42" xfId="0" applyFont="1" applyFill="1" applyBorder="1" applyAlignment="1">
      <alignment horizontal="right" vertical="center"/>
    </xf>
    <xf numFmtId="0" fontId="2" fillId="2" borderId="22" xfId="0" applyFont="1" applyFill="1" applyBorder="1" applyAlignment="1">
      <alignment horizontal="right" vertical="center"/>
    </xf>
    <xf numFmtId="0" fontId="2" fillId="2" borderId="28" xfId="0" applyFont="1" applyFill="1" applyBorder="1" applyAlignment="1">
      <alignment horizontal="right" vertical="center"/>
    </xf>
    <xf numFmtId="0" fontId="3" fillId="42" borderId="2" xfId="0" applyFont="1" applyFill="1" applyBorder="1" applyAlignment="1">
      <alignment horizontal="center" vertical="center"/>
    </xf>
    <xf numFmtId="0" fontId="10" fillId="2" borderId="30" xfId="0" applyFont="1" applyFill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/>
    </xf>
    <xf numFmtId="0" fontId="3" fillId="2" borderId="45" xfId="0" applyFont="1" applyFill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  <xf numFmtId="2" fontId="7" fillId="0" borderId="20" xfId="0" applyNumberFormat="1" applyFont="1" applyBorder="1" applyAlignment="1">
      <alignment horizontal="center" vertical="center"/>
    </xf>
    <xf numFmtId="2" fontId="7" fillId="0" borderId="43" xfId="0" applyNumberFormat="1" applyFont="1" applyBorder="1" applyAlignment="1">
      <alignment horizontal="center" vertical="center"/>
    </xf>
    <xf numFmtId="0" fontId="23" fillId="2" borderId="44" xfId="0" applyFont="1" applyFill="1" applyBorder="1" applyAlignment="1">
      <alignment horizontal="left" vertical="center"/>
    </xf>
    <xf numFmtId="0" fontId="29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right" vertical="center"/>
    </xf>
    <xf numFmtId="0" fontId="10" fillId="2" borderId="2" xfId="0" applyFont="1" applyFill="1" applyBorder="1" applyAlignment="1">
      <alignment vertical="center"/>
    </xf>
    <xf numFmtId="4" fontId="10" fillId="0" borderId="2" xfId="0" applyNumberFormat="1" applyFont="1" applyBorder="1" applyAlignment="1">
      <alignment horizontal="center" vertical="center"/>
    </xf>
    <xf numFmtId="0" fontId="0" fillId="0" borderId="22" xfId="0" applyBorder="1"/>
    <xf numFmtId="0" fontId="8" fillId="0" borderId="0" xfId="0" applyFont="1" applyAlignment="1">
      <alignment vertical="center"/>
    </xf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47" xfId="0" applyFont="1" applyBorder="1"/>
    <xf numFmtId="0" fontId="10" fillId="11" borderId="1" xfId="0" applyFont="1" applyFill="1" applyBorder="1" applyAlignment="1">
      <alignment vertical="center"/>
    </xf>
    <xf numFmtId="4" fontId="22" fillId="0" borderId="1" xfId="0" applyNumberFormat="1" applyFont="1" applyBorder="1" applyAlignment="1">
      <alignment horizontal="center" vertical="center"/>
    </xf>
  </cellXfs>
  <cellStyles count="3">
    <cellStyle name="00-ENCABEZADO" xfId="1" xr:uid="{D89DCD05-663A-42EE-83A8-DB15500967AD}"/>
    <cellStyle name="00-ENCABEZADO CON LINEA INFERIOR" xfId="2" xr:uid="{389C3272-8FEF-4D21-AE33-C341356C1880}"/>
    <cellStyle name="Normal" xfId="0" builtinId="0"/>
  </cellStyles>
  <dxfs count="0"/>
  <tableStyles count="0" defaultTableStyle="TableStyleMedium2" defaultPivotStyle="PivotStyleLight16"/>
  <colors>
    <mruColors>
      <color rgb="FFFF6433"/>
      <color rgb="FFFF5019"/>
      <color rgb="FFFFAD93"/>
      <color rgb="FFFF906D"/>
      <color rgb="FFE23600"/>
      <color rgb="FFCC3300"/>
      <color rgb="FFDCF0C6"/>
      <color rgb="FFDECDFF"/>
      <color rgb="FFFFCCCC"/>
      <color rgb="FFFBCF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J46"/>
  <sheetViews>
    <sheetView zoomScale="110" zoomScaleNormal="110" workbookViewId="0">
      <selection activeCell="D39" sqref="D39"/>
    </sheetView>
  </sheetViews>
  <sheetFormatPr baseColWidth="10" defaultRowHeight="15" x14ac:dyDescent="0.25"/>
  <cols>
    <col min="1" max="1" width="7" customWidth="1"/>
    <col min="2" max="2" width="6.140625" customWidth="1"/>
    <col min="3" max="3" width="26.5703125" customWidth="1"/>
    <col min="4" max="4" width="11.42578125" customWidth="1"/>
    <col min="5" max="5" width="13.7109375" customWidth="1"/>
    <col min="7" max="8" width="11.42578125" customWidth="1"/>
    <col min="10" max="10" width="11.42578125" customWidth="1"/>
  </cols>
  <sheetData>
    <row r="1" spans="1:10" x14ac:dyDescent="0.25">
      <c r="A1" s="1"/>
      <c r="B1" s="1"/>
      <c r="C1" s="1"/>
      <c r="D1" s="1"/>
      <c r="E1" s="3"/>
      <c r="F1" s="1"/>
      <c r="G1" s="1"/>
      <c r="H1" s="1"/>
    </row>
    <row r="2" spans="1:10" ht="15.75" x14ac:dyDescent="0.25">
      <c r="A2" s="27" t="s">
        <v>27</v>
      </c>
      <c r="B2" s="1"/>
      <c r="C2" s="1"/>
      <c r="D2" s="1"/>
      <c r="E2" s="3"/>
      <c r="F2" s="1"/>
      <c r="G2" s="1"/>
      <c r="H2" s="1"/>
    </row>
    <row r="3" spans="1:10" ht="33" customHeight="1" x14ac:dyDescent="0.25">
      <c r="A3" s="19"/>
      <c r="B3" s="20"/>
      <c r="C3" s="21" t="s">
        <v>11</v>
      </c>
      <c r="D3" s="22"/>
      <c r="E3" s="12"/>
      <c r="F3" s="13"/>
      <c r="G3" s="12"/>
      <c r="H3" s="24"/>
      <c r="I3" s="12"/>
    </row>
    <row r="4" spans="1:10" x14ac:dyDescent="0.25">
      <c r="A4" s="28" t="s">
        <v>0</v>
      </c>
      <c r="B4" s="28"/>
      <c r="C4" s="29" t="s">
        <v>1</v>
      </c>
      <c r="D4" s="29" t="s">
        <v>2</v>
      </c>
      <c r="E4" s="30"/>
      <c r="F4" s="29" t="s">
        <v>3</v>
      </c>
      <c r="G4" s="29" t="s">
        <v>4</v>
      </c>
      <c r="H4" s="29" t="s">
        <v>5</v>
      </c>
      <c r="I4" s="2"/>
      <c r="J4" s="2"/>
    </row>
    <row r="5" spans="1:10" x14ac:dyDescent="0.25">
      <c r="A5" s="55">
        <v>0</v>
      </c>
      <c r="B5" s="58"/>
      <c r="C5" s="16" t="s">
        <v>7</v>
      </c>
      <c r="D5" s="7">
        <v>0</v>
      </c>
      <c r="E5" s="52"/>
      <c r="F5" s="38"/>
      <c r="G5" s="17"/>
      <c r="H5" s="18"/>
      <c r="I5" s="7"/>
    </row>
    <row r="6" spans="1:10" x14ac:dyDescent="0.25">
      <c r="A6" s="4">
        <v>0.1</v>
      </c>
      <c r="B6" s="58"/>
      <c r="C6" s="6" t="s">
        <v>7</v>
      </c>
      <c r="D6" s="7">
        <v>-1</v>
      </c>
      <c r="E6" s="7"/>
      <c r="F6" s="15"/>
      <c r="G6" s="7"/>
      <c r="H6" s="11"/>
      <c r="I6" s="7"/>
    </row>
    <row r="7" spans="1:10" x14ac:dyDescent="0.25">
      <c r="A7" s="4">
        <v>0.2</v>
      </c>
      <c r="B7" s="58"/>
      <c r="C7" s="6" t="s">
        <v>14</v>
      </c>
      <c r="D7" s="7">
        <v>-1</v>
      </c>
      <c r="E7" s="7"/>
      <c r="F7" s="15"/>
      <c r="G7" s="7"/>
      <c r="H7" s="11"/>
      <c r="I7" s="7"/>
    </row>
    <row r="8" spans="1:10" x14ac:dyDescent="0.25">
      <c r="A8" s="4">
        <v>1</v>
      </c>
      <c r="B8" s="36"/>
      <c r="C8" s="6" t="s">
        <v>20</v>
      </c>
      <c r="D8" s="7">
        <v>0</v>
      </c>
      <c r="E8" s="10"/>
      <c r="F8" s="15">
        <v>680</v>
      </c>
      <c r="G8" s="7"/>
      <c r="H8" s="11"/>
      <c r="I8" s="7"/>
    </row>
    <row r="9" spans="1:10" x14ac:dyDescent="0.25">
      <c r="A9" s="4">
        <v>2</v>
      </c>
      <c r="B9" s="36"/>
      <c r="C9" s="6" t="s">
        <v>22</v>
      </c>
      <c r="D9" s="7">
        <v>0</v>
      </c>
      <c r="E9" s="10"/>
      <c r="F9" s="15">
        <v>115</v>
      </c>
      <c r="G9" s="7"/>
      <c r="H9" s="11"/>
      <c r="I9" s="9"/>
    </row>
    <row r="10" spans="1:10" x14ac:dyDescent="0.25">
      <c r="A10" s="4">
        <v>3</v>
      </c>
      <c r="B10" s="36"/>
      <c r="C10" s="6" t="s">
        <v>9</v>
      </c>
      <c r="D10" s="7">
        <v>0</v>
      </c>
      <c r="E10" s="10"/>
      <c r="F10" s="15">
        <v>240</v>
      </c>
      <c r="G10" s="7"/>
      <c r="H10" s="11"/>
      <c r="I10" s="7"/>
    </row>
    <row r="11" spans="1:10" x14ac:dyDescent="0.25">
      <c r="A11" s="4">
        <v>4</v>
      </c>
      <c r="B11" s="37"/>
      <c r="C11" s="6" t="s">
        <v>23</v>
      </c>
      <c r="D11" s="7">
        <v>0</v>
      </c>
      <c r="E11" s="10"/>
      <c r="F11" s="15">
        <v>117</v>
      </c>
      <c r="G11" s="7"/>
      <c r="H11" s="11"/>
      <c r="I11" s="9"/>
    </row>
    <row r="12" spans="1:10" x14ac:dyDescent="0.25">
      <c r="A12" s="4">
        <v>5</v>
      </c>
      <c r="B12" s="36"/>
      <c r="C12" s="6" t="s">
        <v>21</v>
      </c>
      <c r="D12" s="7">
        <v>0</v>
      </c>
      <c r="E12" s="10"/>
      <c r="F12" s="15">
        <v>20</v>
      </c>
      <c r="G12" s="7"/>
      <c r="H12" s="11"/>
      <c r="I12" s="7"/>
    </row>
    <row r="13" spans="1:10" x14ac:dyDescent="0.25">
      <c r="A13" s="4">
        <v>6</v>
      </c>
      <c r="B13" s="36"/>
      <c r="C13" s="6" t="s">
        <v>30</v>
      </c>
      <c r="D13" s="7">
        <v>0</v>
      </c>
      <c r="E13" s="10"/>
      <c r="F13" s="15"/>
      <c r="G13" s="7"/>
      <c r="H13" s="11"/>
      <c r="I13" s="7"/>
    </row>
    <row r="14" spans="1:10" x14ac:dyDescent="0.25">
      <c r="A14" s="4">
        <v>7</v>
      </c>
      <c r="B14" s="36"/>
      <c r="C14" s="6" t="s">
        <v>26</v>
      </c>
      <c r="D14" s="7">
        <v>0</v>
      </c>
      <c r="E14" s="10"/>
      <c r="F14" s="15">
        <v>44</v>
      </c>
      <c r="G14" s="7"/>
      <c r="H14" s="11"/>
      <c r="I14" s="7"/>
    </row>
    <row r="15" spans="1:10" x14ac:dyDescent="0.25">
      <c r="A15" s="4">
        <v>8</v>
      </c>
      <c r="B15" s="36"/>
      <c r="C15" s="6" t="s">
        <v>12</v>
      </c>
      <c r="D15" s="7">
        <v>-1</v>
      </c>
      <c r="E15" s="7"/>
      <c r="F15" s="15">
        <v>432</v>
      </c>
      <c r="G15" s="7"/>
      <c r="H15" s="11"/>
      <c r="I15" s="7"/>
    </row>
    <row r="16" spans="1:10" x14ac:dyDescent="0.25">
      <c r="A16" s="4">
        <v>9</v>
      </c>
      <c r="B16" s="37"/>
      <c r="C16" s="6" t="s">
        <v>13</v>
      </c>
      <c r="D16" s="7">
        <v>-1</v>
      </c>
      <c r="E16" s="7"/>
      <c r="F16" s="15">
        <v>177</v>
      </c>
      <c r="G16" s="7"/>
      <c r="H16" s="11"/>
      <c r="I16" s="7"/>
    </row>
    <row r="17" spans="1:9" x14ac:dyDescent="0.25">
      <c r="A17" s="4">
        <v>10.1</v>
      </c>
      <c r="B17" s="36"/>
      <c r="C17" s="8" t="s">
        <v>15</v>
      </c>
      <c r="D17" s="7">
        <v>-1</v>
      </c>
      <c r="E17" s="9"/>
      <c r="F17" s="15">
        <v>147</v>
      </c>
      <c r="G17" s="7"/>
      <c r="H17" s="11"/>
      <c r="I17" s="7"/>
    </row>
    <row r="18" spans="1:9" x14ac:dyDescent="0.25">
      <c r="A18" s="56">
        <v>10.199999999999999</v>
      </c>
      <c r="B18" s="36"/>
      <c r="C18" s="57" t="s">
        <v>28</v>
      </c>
      <c r="D18" s="7"/>
      <c r="E18" s="9"/>
      <c r="F18" s="15"/>
      <c r="G18" s="7"/>
      <c r="H18" s="11"/>
      <c r="I18" s="7"/>
    </row>
    <row r="19" spans="1:9" x14ac:dyDescent="0.25">
      <c r="A19" s="56">
        <v>10.3</v>
      </c>
      <c r="B19" s="36"/>
      <c r="C19" s="57" t="s">
        <v>29</v>
      </c>
      <c r="D19" s="7"/>
      <c r="E19" s="9"/>
      <c r="F19" s="15"/>
      <c r="G19" s="7"/>
      <c r="H19" s="11"/>
      <c r="I19" s="7"/>
    </row>
    <row r="20" spans="1:9" x14ac:dyDescent="0.25">
      <c r="A20" s="4">
        <v>11</v>
      </c>
      <c r="B20" s="36"/>
      <c r="C20" s="8" t="s">
        <v>24</v>
      </c>
      <c r="D20" s="7">
        <v>-1</v>
      </c>
      <c r="E20" s="9"/>
      <c r="F20" s="15">
        <v>160</v>
      </c>
      <c r="G20" s="9"/>
      <c r="H20" s="11"/>
      <c r="I20" s="7"/>
    </row>
    <row r="21" spans="1:9" x14ac:dyDescent="0.25">
      <c r="A21" s="4">
        <v>12</v>
      </c>
      <c r="B21" s="36"/>
      <c r="C21" s="6" t="s">
        <v>16</v>
      </c>
      <c r="D21" s="7">
        <v>-1</v>
      </c>
      <c r="E21" s="9"/>
      <c r="F21" s="15">
        <v>116</v>
      </c>
      <c r="G21" s="7"/>
      <c r="H21" s="11"/>
      <c r="I21" s="7"/>
    </row>
    <row r="22" spans="1:9" x14ac:dyDescent="0.25">
      <c r="A22" s="4">
        <v>13</v>
      </c>
      <c r="B22" s="36"/>
      <c r="C22" s="6" t="s">
        <v>17</v>
      </c>
      <c r="D22" s="7">
        <v>-1</v>
      </c>
      <c r="E22" s="9"/>
      <c r="F22" s="15">
        <v>117</v>
      </c>
      <c r="G22" s="7"/>
      <c r="H22" s="11"/>
      <c r="I22" s="7"/>
    </row>
    <row r="23" spans="1:9" x14ac:dyDescent="0.25">
      <c r="A23" s="4">
        <v>14</v>
      </c>
      <c r="B23" s="36"/>
      <c r="C23" s="6" t="s">
        <v>31</v>
      </c>
      <c r="D23" s="7">
        <v>-1</v>
      </c>
      <c r="E23" s="10"/>
      <c r="F23" s="15">
        <v>86</v>
      </c>
      <c r="G23" s="7"/>
      <c r="H23" s="11"/>
      <c r="I23" s="7"/>
    </row>
    <row r="24" spans="1:9" x14ac:dyDescent="0.25">
      <c r="A24" s="4">
        <v>15</v>
      </c>
      <c r="B24" s="36"/>
      <c r="C24" s="6" t="s">
        <v>18</v>
      </c>
      <c r="D24" s="7">
        <v>-1</v>
      </c>
      <c r="E24" s="10"/>
      <c r="F24" s="15">
        <v>79</v>
      </c>
      <c r="G24" s="7"/>
      <c r="H24" s="11"/>
      <c r="I24" s="7"/>
    </row>
    <row r="25" spans="1:9" x14ac:dyDescent="0.25">
      <c r="A25" s="4">
        <v>16</v>
      </c>
      <c r="B25" s="36"/>
      <c r="C25" s="6" t="s">
        <v>19</v>
      </c>
      <c r="D25" s="7">
        <v>-1</v>
      </c>
      <c r="E25" s="10"/>
      <c r="F25" s="14">
        <v>600</v>
      </c>
      <c r="G25" s="7"/>
      <c r="H25" s="11"/>
      <c r="I25" s="7"/>
    </row>
    <row r="26" spans="1:9" x14ac:dyDescent="0.25">
      <c r="A26" s="23"/>
      <c r="B26" s="32"/>
      <c r="C26" s="33" t="s">
        <v>67</v>
      </c>
      <c r="D26" s="34">
        <v>-1</v>
      </c>
      <c r="E26" s="33"/>
      <c r="F26" s="35">
        <f>SUM(F8:F25)</f>
        <v>3130</v>
      </c>
      <c r="G26" s="25"/>
      <c r="H26" s="26"/>
    </row>
    <row r="27" spans="1:9" ht="30" customHeight="1" x14ac:dyDescent="0.25">
      <c r="A27" s="19"/>
      <c r="B27" s="20"/>
      <c r="C27" s="21" t="s">
        <v>8</v>
      </c>
      <c r="D27" s="22"/>
      <c r="E27" s="22"/>
      <c r="F27" s="31"/>
      <c r="G27" s="12"/>
      <c r="H27" s="24"/>
      <c r="I27" s="12"/>
    </row>
    <row r="28" spans="1:9" x14ac:dyDescent="0.25">
      <c r="A28" s="23"/>
      <c r="B28" s="32"/>
      <c r="C28" s="33" t="s">
        <v>67</v>
      </c>
      <c r="D28" s="34">
        <v>-1</v>
      </c>
      <c r="E28" s="33"/>
      <c r="F28" s="35">
        <f>F29+F30+F31</f>
        <v>1760</v>
      </c>
      <c r="G28" s="25"/>
      <c r="H28" s="26"/>
    </row>
    <row r="29" spans="1:9" x14ac:dyDescent="0.25">
      <c r="A29" s="94"/>
      <c r="B29" s="32"/>
      <c r="C29" s="89" t="s">
        <v>68</v>
      </c>
      <c r="D29" s="101"/>
      <c r="E29" s="89" t="s">
        <v>33</v>
      </c>
      <c r="F29" s="92">
        <v>450</v>
      </c>
      <c r="G29" s="95"/>
      <c r="H29" s="96"/>
    </row>
    <row r="30" spans="1:9" x14ac:dyDescent="0.25">
      <c r="A30" s="94"/>
      <c r="B30" s="32"/>
      <c r="C30" s="89" t="s">
        <v>69</v>
      </c>
      <c r="D30" s="101"/>
      <c r="E30" s="89" t="s">
        <v>33</v>
      </c>
      <c r="F30" s="92">
        <v>210</v>
      </c>
      <c r="G30" s="95"/>
      <c r="H30" s="96"/>
    </row>
    <row r="31" spans="1:9" x14ac:dyDescent="0.25">
      <c r="A31" s="94"/>
      <c r="B31" s="32"/>
      <c r="C31" s="90"/>
      <c r="D31" s="106"/>
      <c r="E31" s="90" t="s">
        <v>34</v>
      </c>
      <c r="F31" s="91">
        <v>1100</v>
      </c>
      <c r="G31" s="95"/>
      <c r="H31" s="96"/>
    </row>
    <row r="32" spans="1:9" x14ac:dyDescent="0.25">
      <c r="A32" s="39"/>
      <c r="B32" s="32"/>
      <c r="C32" s="33" t="s">
        <v>25</v>
      </c>
      <c r="D32" s="34">
        <v>0</v>
      </c>
      <c r="E32" s="53"/>
      <c r="F32" s="54">
        <f>F33+F34</f>
        <v>1850</v>
      </c>
      <c r="G32" s="40"/>
      <c r="H32" s="41"/>
    </row>
    <row r="33" spans="1:8" x14ac:dyDescent="0.25">
      <c r="A33" s="97"/>
      <c r="B33" s="98"/>
      <c r="C33" s="103"/>
      <c r="D33" s="104"/>
      <c r="E33" s="102" t="s">
        <v>33</v>
      </c>
      <c r="F33" s="105">
        <v>450</v>
      </c>
      <c r="G33" s="99"/>
      <c r="H33" s="100"/>
    </row>
    <row r="34" spans="1:8" x14ac:dyDescent="0.25">
      <c r="A34" s="97"/>
      <c r="B34" s="98"/>
      <c r="C34" s="107"/>
      <c r="D34" s="108"/>
      <c r="E34" s="109" t="s">
        <v>34</v>
      </c>
      <c r="F34" s="110">
        <v>1400</v>
      </c>
      <c r="G34" s="99"/>
      <c r="H34" s="100"/>
    </row>
    <row r="35" spans="1:8" x14ac:dyDescent="0.25">
      <c r="A35" s="97"/>
      <c r="B35" s="98"/>
      <c r="C35" s="111" t="s">
        <v>70</v>
      </c>
      <c r="D35" s="112"/>
      <c r="E35" s="113"/>
      <c r="F35" s="114">
        <f>F29+F30+F33</f>
        <v>1110</v>
      </c>
      <c r="G35" s="99"/>
      <c r="H35" s="141">
        <f>F35*100/$F$37</f>
        <v>30.747922437673129</v>
      </c>
    </row>
    <row r="36" spans="1:8" x14ac:dyDescent="0.25">
      <c r="A36" s="97"/>
      <c r="B36" s="98"/>
      <c r="C36" s="115" t="s">
        <v>71</v>
      </c>
      <c r="D36" s="116"/>
      <c r="E36" s="117"/>
      <c r="F36" s="118">
        <f>F31+F34</f>
        <v>2500</v>
      </c>
      <c r="G36" s="99"/>
      <c r="H36" s="141">
        <f>F36*100/$F$37</f>
        <v>69.252077562326875</v>
      </c>
    </row>
    <row r="37" spans="1:8" x14ac:dyDescent="0.25">
      <c r="A37" s="46"/>
      <c r="B37" s="47"/>
      <c r="C37" s="47" t="s">
        <v>72</v>
      </c>
      <c r="D37" s="48"/>
      <c r="E37" s="47"/>
      <c r="F37" s="49">
        <f>F28+F32</f>
        <v>3610</v>
      </c>
    </row>
    <row r="38" spans="1:8" x14ac:dyDescent="0.25">
      <c r="F38" s="5"/>
    </row>
    <row r="39" spans="1:8" x14ac:dyDescent="0.25">
      <c r="C39" s="43"/>
      <c r="D39" s="51"/>
      <c r="E39" s="43"/>
      <c r="F39" s="45"/>
    </row>
    <row r="40" spans="1:8" x14ac:dyDescent="0.25">
      <c r="A40" s="42"/>
      <c r="C40" s="43"/>
      <c r="D40" s="51"/>
      <c r="E40" s="50"/>
      <c r="F40" s="45"/>
    </row>
    <row r="41" spans="1:8" x14ac:dyDescent="0.25">
      <c r="A41" s="42"/>
      <c r="C41" s="43"/>
      <c r="D41" s="22"/>
      <c r="F41" s="45"/>
    </row>
    <row r="42" spans="1:8" x14ac:dyDescent="0.25">
      <c r="A42" s="42"/>
      <c r="C42" s="43"/>
      <c r="D42" s="22"/>
      <c r="F42" s="45"/>
    </row>
    <row r="43" spans="1:8" x14ac:dyDescent="0.25">
      <c r="A43" s="42"/>
      <c r="C43" s="43"/>
      <c r="D43" s="22"/>
      <c r="F43" s="45"/>
    </row>
    <row r="44" spans="1:8" x14ac:dyDescent="0.25">
      <c r="A44" s="42"/>
      <c r="B44" s="20"/>
      <c r="C44" s="43"/>
      <c r="D44" s="22"/>
      <c r="F44" s="45"/>
    </row>
    <row r="45" spans="1:8" x14ac:dyDescent="0.25">
      <c r="A45" s="42"/>
      <c r="C45" s="43"/>
      <c r="D45" s="22"/>
      <c r="F45" s="45"/>
    </row>
    <row r="46" spans="1:8" x14ac:dyDescent="0.25">
      <c r="A46" s="42"/>
      <c r="C46" s="21"/>
      <c r="D46" s="44"/>
      <c r="F46" t="s">
        <v>32</v>
      </c>
    </row>
  </sheetData>
  <autoFilter ref="A4:H28" xr:uid="{00000000-0009-0000-0000-000000000000}">
    <filterColumn colId="0" showButton="0"/>
    <sortState xmlns:xlrd2="http://schemas.microsoft.com/office/spreadsheetml/2017/richdata2" ref="A5:H24">
      <sortCondition ref="A4:A24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G8"/>
  <sheetViews>
    <sheetView workbookViewId="0">
      <selection activeCell="E38" sqref="E38"/>
    </sheetView>
  </sheetViews>
  <sheetFormatPr baseColWidth="10" defaultRowHeight="15" x14ac:dyDescent="0.25"/>
  <cols>
    <col min="2" max="2" width="16.140625" customWidth="1"/>
    <col min="3" max="3" width="6.140625" customWidth="1"/>
    <col min="4" max="4" width="17.28515625" customWidth="1"/>
    <col min="5" max="5" width="13.140625" customWidth="1"/>
  </cols>
  <sheetData>
    <row r="1" spans="1:7" x14ac:dyDescent="0.25">
      <c r="A1" s="61" t="s">
        <v>73</v>
      </c>
      <c r="B1" s="61"/>
      <c r="C1" s="62"/>
      <c r="D1" s="1"/>
      <c r="E1" s="1"/>
      <c r="F1" s="3"/>
      <c r="G1" s="1"/>
    </row>
    <row r="2" spans="1:7" ht="15.75" x14ac:dyDescent="0.25">
      <c r="A2" s="27" t="s">
        <v>64</v>
      </c>
      <c r="B2" s="27"/>
      <c r="C2" s="62"/>
      <c r="D2" s="1"/>
      <c r="E2" s="1"/>
      <c r="F2" s="3"/>
      <c r="G2" s="1"/>
    </row>
    <row r="3" spans="1:7" ht="15.75" thickBot="1" x14ac:dyDescent="0.3"/>
    <row r="4" spans="1:7" ht="15.75" thickBot="1" x14ac:dyDescent="0.3">
      <c r="A4" s="20" t="s">
        <v>104</v>
      </c>
      <c r="B4" s="134" t="s">
        <v>95</v>
      </c>
      <c r="C4" s="135"/>
      <c r="D4" s="196" t="s">
        <v>96</v>
      </c>
      <c r="E4" s="197" t="s">
        <v>34</v>
      </c>
      <c r="F4" s="195" t="s">
        <v>6</v>
      </c>
    </row>
    <row r="5" spans="1:7" x14ac:dyDescent="0.25">
      <c r="A5" s="20">
        <v>-1</v>
      </c>
      <c r="B5" s="20">
        <v>151.63999999999999</v>
      </c>
      <c r="C5" s="20"/>
      <c r="D5" s="194">
        <v>2342.23</v>
      </c>
      <c r="E5" s="194">
        <v>1809.57</v>
      </c>
      <c r="F5" s="312">
        <f>SUM(D5:E5)</f>
        <v>4151.8</v>
      </c>
    </row>
    <row r="6" spans="1:7" x14ac:dyDescent="0.25">
      <c r="A6" s="20">
        <v>0</v>
      </c>
      <c r="B6" s="20"/>
      <c r="C6" s="20"/>
      <c r="D6" s="190">
        <v>195.7</v>
      </c>
      <c r="E6" s="190">
        <v>81.569999999999993</v>
      </c>
      <c r="F6" s="312">
        <f>SUM(D6:E6)</f>
        <v>277.27</v>
      </c>
    </row>
    <row r="7" spans="1:7" x14ac:dyDescent="0.25">
      <c r="A7" s="20">
        <v>1</v>
      </c>
      <c r="B7" s="20"/>
      <c r="C7" s="20"/>
      <c r="D7" s="190"/>
      <c r="E7" s="190">
        <v>81.569999999999993</v>
      </c>
      <c r="F7" s="312">
        <f>SUM(B7:E7)</f>
        <v>81.569999999999993</v>
      </c>
    </row>
    <row r="8" spans="1:7" x14ac:dyDescent="0.25">
      <c r="A8" s="136" t="s">
        <v>6</v>
      </c>
      <c r="B8" s="134">
        <f>SUM(B5:B7)</f>
        <v>151.63999999999999</v>
      </c>
      <c r="C8" s="135"/>
      <c r="D8" s="191">
        <f>SUM(D5:D7)</f>
        <v>2537.9299999999998</v>
      </c>
      <c r="E8" s="192">
        <f>SUM(E5:E7)</f>
        <v>1972.7099999999998</v>
      </c>
      <c r="F8" s="193">
        <f>SUM(F5:F7)</f>
        <v>4510.6399999999994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A6DD4-FB86-4572-A1E4-E6C013DF4B50}">
  <dimension ref="A1:M192"/>
  <sheetViews>
    <sheetView tabSelected="1" zoomScale="115" zoomScaleNormal="115" workbookViewId="0">
      <selection activeCell="E150" sqref="E150"/>
    </sheetView>
  </sheetViews>
  <sheetFormatPr baseColWidth="10" defaultColWidth="11.42578125" defaultRowHeight="15" x14ac:dyDescent="0.25"/>
  <cols>
    <col min="1" max="1" width="7" style="20" customWidth="1"/>
    <col min="2" max="2" width="6.140625" style="59" customWidth="1"/>
    <col min="3" max="3" width="26.5703125" customWidth="1"/>
    <col min="4" max="4" width="11.42578125" style="217" customWidth="1"/>
    <col min="5" max="5" width="12.28515625" customWidth="1"/>
    <col min="6" max="6" width="12.28515625" style="422" customWidth="1"/>
    <col min="7" max="7" width="11.42578125" style="217" customWidth="1"/>
    <col min="8" max="8" width="12.28515625" customWidth="1"/>
    <col min="9" max="9" width="17.85546875" customWidth="1"/>
    <col min="10" max="10" width="13.28515625" style="219" hidden="1" customWidth="1"/>
  </cols>
  <sheetData>
    <row r="1" spans="1:13" ht="16.5" x14ac:dyDescent="0.25">
      <c r="A1" s="228"/>
      <c r="B1" s="228" t="s">
        <v>73</v>
      </c>
      <c r="C1" s="228"/>
      <c r="D1" s="228"/>
      <c r="E1" s="228"/>
      <c r="F1" s="418"/>
      <c r="G1" s="228"/>
      <c r="H1" s="228"/>
      <c r="I1" s="229"/>
      <c r="J1" s="221"/>
    </row>
    <row r="2" spans="1:13" ht="16.5" x14ac:dyDescent="0.25">
      <c r="A2" s="229"/>
      <c r="B2" s="230" t="s">
        <v>287</v>
      </c>
      <c r="C2" s="228"/>
      <c r="D2" s="229"/>
      <c r="E2" s="229"/>
      <c r="F2" s="418"/>
      <c r="G2" s="229"/>
      <c r="H2" s="229"/>
      <c r="I2" s="229"/>
      <c r="J2" s="225"/>
    </row>
    <row r="3" spans="1:13" s="121" customFormat="1" ht="15" customHeight="1" x14ac:dyDescent="0.2">
      <c r="A3" s="432"/>
      <c r="B3" s="437" t="s">
        <v>142</v>
      </c>
      <c r="C3" s="438" t="s">
        <v>66</v>
      </c>
      <c r="D3" s="433" t="s">
        <v>104</v>
      </c>
      <c r="E3" s="434" t="s">
        <v>143</v>
      </c>
      <c r="F3" s="439" t="s">
        <v>118</v>
      </c>
      <c r="G3" s="433" t="s">
        <v>104</v>
      </c>
      <c r="H3" s="434" t="s">
        <v>288</v>
      </c>
      <c r="I3" s="435" t="s">
        <v>235</v>
      </c>
      <c r="J3" s="436" t="s">
        <v>143</v>
      </c>
    </row>
    <row r="4" spans="1:13" s="205" customFormat="1" x14ac:dyDescent="0.25">
      <c r="A4" s="231"/>
      <c r="B4" s="343" t="s">
        <v>249</v>
      </c>
      <c r="C4" s="344" t="s">
        <v>250</v>
      </c>
      <c r="D4" s="345"/>
      <c r="E4" s="346"/>
      <c r="F4" s="419"/>
      <c r="G4" s="345"/>
      <c r="H4" s="346">
        <f>SUM(H5:H8)</f>
        <v>836.8</v>
      </c>
      <c r="I4" s="347"/>
      <c r="J4" s="291"/>
    </row>
    <row r="5" spans="1:13" s="121" customFormat="1" ht="12.75" customHeight="1" x14ac:dyDescent="0.2">
      <c r="A5" s="239"/>
      <c r="B5" s="348" t="s">
        <v>53</v>
      </c>
      <c r="C5" s="349" t="s">
        <v>94</v>
      </c>
      <c r="D5" s="350">
        <v>-1</v>
      </c>
      <c r="E5" s="351"/>
      <c r="F5" s="350"/>
      <c r="G5" s="350">
        <v>-1</v>
      </c>
      <c r="H5" s="351">
        <v>602.49</v>
      </c>
      <c r="I5" s="304"/>
      <c r="J5" s="311"/>
      <c r="K5" s="448"/>
      <c r="M5" s="448" t="s">
        <v>314</v>
      </c>
    </row>
    <row r="6" spans="1:13" s="121" customFormat="1" ht="12.75" customHeight="1" x14ac:dyDescent="0.2">
      <c r="A6" s="239"/>
      <c r="B6" s="348" t="s">
        <v>51</v>
      </c>
      <c r="C6" s="349" t="s">
        <v>245</v>
      </c>
      <c r="D6" s="350">
        <v>-1</v>
      </c>
      <c r="E6" s="351"/>
      <c r="F6" s="350"/>
      <c r="G6" s="350">
        <v>-1</v>
      </c>
      <c r="H6" s="351">
        <v>100.79</v>
      </c>
      <c r="I6" s="304"/>
      <c r="J6" s="311"/>
      <c r="K6" s="448"/>
      <c r="M6" s="448" t="s">
        <v>314</v>
      </c>
    </row>
    <row r="7" spans="1:13" s="121" customFormat="1" ht="12.75" customHeight="1" x14ac:dyDescent="0.2">
      <c r="A7" s="239"/>
      <c r="B7" s="348" t="s">
        <v>246</v>
      </c>
      <c r="C7" s="349" t="s">
        <v>247</v>
      </c>
      <c r="D7" s="350">
        <v>1</v>
      </c>
      <c r="E7" s="351"/>
      <c r="F7" s="350"/>
      <c r="G7" s="350">
        <v>0</v>
      </c>
      <c r="H7" s="351">
        <v>66.760000000000005</v>
      </c>
      <c r="I7" s="304"/>
      <c r="J7" s="311"/>
      <c r="K7" s="448"/>
      <c r="M7" s="448" t="s">
        <v>314</v>
      </c>
    </row>
    <row r="8" spans="1:13" s="121" customFormat="1" ht="12.75" customHeight="1" x14ac:dyDescent="0.2">
      <c r="A8" s="239"/>
      <c r="B8" s="348" t="s">
        <v>248</v>
      </c>
      <c r="C8" s="349" t="s">
        <v>101</v>
      </c>
      <c r="D8" s="350">
        <v>1</v>
      </c>
      <c r="E8" s="351"/>
      <c r="F8" s="350"/>
      <c r="G8" s="350">
        <v>1</v>
      </c>
      <c r="H8" s="351">
        <v>66.760000000000005</v>
      </c>
      <c r="I8" s="304"/>
      <c r="J8" s="311"/>
      <c r="K8" s="448"/>
      <c r="M8" s="448" t="s">
        <v>314</v>
      </c>
    </row>
    <row r="9" spans="1:13" s="205" customFormat="1" x14ac:dyDescent="0.25">
      <c r="A9" s="231"/>
      <c r="B9" s="352" t="s">
        <v>99</v>
      </c>
      <c r="C9" s="353" t="s">
        <v>141</v>
      </c>
      <c r="D9" s="354"/>
      <c r="E9" s="355"/>
      <c r="F9" s="420"/>
      <c r="G9" s="354"/>
      <c r="H9" s="355">
        <f>H15+H38+H52+H66+H80+H85</f>
        <v>2226.1600000000003</v>
      </c>
      <c r="I9" s="356"/>
      <c r="J9" s="291"/>
    </row>
    <row r="10" spans="1:13" s="205" customFormat="1" hidden="1" x14ac:dyDescent="0.25">
      <c r="A10" s="445"/>
      <c r="B10" s="446"/>
      <c r="C10" s="443"/>
      <c r="D10" s="354"/>
      <c r="E10" s="355"/>
      <c r="F10" s="421"/>
      <c r="G10" s="444"/>
      <c r="H10" s="447"/>
      <c r="I10" s="443"/>
      <c r="J10" s="440"/>
    </row>
    <row r="11" spans="1:13" s="205" customFormat="1" ht="11.25" hidden="1" customHeight="1" x14ac:dyDescent="0.25">
      <c r="A11" s="441"/>
      <c r="B11" s="442"/>
      <c r="C11" s="240"/>
      <c r="D11" s="354"/>
      <c r="E11" s="355"/>
      <c r="F11" s="350"/>
      <c r="G11" s="241"/>
      <c r="H11" s="132"/>
      <c r="I11" s="296"/>
      <c r="J11" s="440"/>
    </row>
    <row r="12" spans="1:13" s="205" customFormat="1" ht="11.25" hidden="1" customHeight="1" x14ac:dyDescent="0.25">
      <c r="A12" s="441"/>
      <c r="B12" s="442"/>
      <c r="C12" s="240"/>
      <c r="D12" s="354"/>
      <c r="E12" s="355"/>
      <c r="F12" s="350"/>
      <c r="G12" s="241"/>
      <c r="H12" s="132"/>
      <c r="I12" s="306"/>
      <c r="J12" s="440"/>
    </row>
    <row r="13" spans="1:13" s="205" customFormat="1" ht="11.25" hidden="1" customHeight="1" x14ac:dyDescent="0.25">
      <c r="A13" s="441"/>
      <c r="B13" s="442"/>
      <c r="C13" s="240"/>
      <c r="D13" s="354"/>
      <c r="E13" s="355"/>
      <c r="F13" s="350"/>
      <c r="G13" s="241"/>
      <c r="H13" s="132"/>
      <c r="I13" s="306"/>
      <c r="J13" s="440"/>
    </row>
    <row r="14" spans="1:13" s="205" customFormat="1" ht="11.25" hidden="1" customHeight="1" x14ac:dyDescent="0.25">
      <c r="A14" s="441"/>
      <c r="B14" s="442"/>
      <c r="C14" s="240"/>
      <c r="D14" s="354"/>
      <c r="E14" s="355"/>
      <c r="F14" s="350"/>
      <c r="G14" s="241"/>
      <c r="H14" s="132"/>
      <c r="I14" s="306"/>
      <c r="J14" s="440"/>
    </row>
    <row r="15" spans="1:13" x14ac:dyDescent="0.25">
      <c r="A15" s="235"/>
      <c r="B15" s="313" t="s">
        <v>36</v>
      </c>
      <c r="C15" s="236" t="s">
        <v>20</v>
      </c>
      <c r="D15" s="237">
        <v>0</v>
      </c>
      <c r="E15" s="238">
        <f>SUM(E17:E31)</f>
        <v>533</v>
      </c>
      <c r="F15" s="421" t="s">
        <v>33</v>
      </c>
      <c r="G15" s="237">
        <v>-1</v>
      </c>
      <c r="H15" s="238">
        <f>SUM(H16:H37)</f>
        <v>592.85</v>
      </c>
      <c r="I15" s="295"/>
      <c r="J15" s="222"/>
    </row>
    <row r="16" spans="1:13" ht="11.25" customHeight="1" x14ac:dyDescent="0.25">
      <c r="A16" s="239"/>
      <c r="B16" s="314"/>
      <c r="C16" s="240" t="s">
        <v>221</v>
      </c>
      <c r="D16" s="241"/>
      <c r="E16" s="132" t="s">
        <v>182</v>
      </c>
      <c r="F16" s="358"/>
      <c r="G16" s="241">
        <v>-1</v>
      </c>
      <c r="H16" s="132">
        <v>19.88</v>
      </c>
      <c r="I16" s="294"/>
      <c r="J16" s="293"/>
    </row>
    <row r="17" spans="1:10" ht="11.25" hidden="1" customHeight="1" x14ac:dyDescent="0.25">
      <c r="A17" s="239"/>
      <c r="B17" s="314"/>
      <c r="C17" s="483" t="s">
        <v>222</v>
      </c>
      <c r="D17" s="241"/>
      <c r="E17" s="132" t="s">
        <v>182</v>
      </c>
      <c r="F17" s="358"/>
      <c r="G17" s="241">
        <v>-1</v>
      </c>
      <c r="H17" s="132"/>
      <c r="I17" s="294"/>
      <c r="J17" s="293"/>
    </row>
    <row r="18" spans="1:10" ht="11.25" customHeight="1" x14ac:dyDescent="0.25">
      <c r="A18" s="239"/>
      <c r="B18" s="314"/>
      <c r="C18" s="240" t="s">
        <v>193</v>
      </c>
      <c r="D18" s="241">
        <v>0</v>
      </c>
      <c r="E18" s="132">
        <v>15</v>
      </c>
      <c r="F18" s="358"/>
      <c r="G18" s="241">
        <v>-1</v>
      </c>
      <c r="H18" s="132">
        <v>13.77</v>
      </c>
      <c r="I18" s="296"/>
      <c r="J18" s="293"/>
    </row>
    <row r="19" spans="1:10" ht="11.25" customHeight="1" x14ac:dyDescent="0.25">
      <c r="A19" s="239"/>
      <c r="B19" s="314"/>
      <c r="C19" s="240" t="s">
        <v>223</v>
      </c>
      <c r="D19" s="241">
        <v>0</v>
      </c>
      <c r="E19" s="132">
        <v>15</v>
      </c>
      <c r="F19" s="358"/>
      <c r="G19" s="241">
        <v>-1</v>
      </c>
      <c r="H19" s="132">
        <v>3.08</v>
      </c>
      <c r="I19" s="296"/>
      <c r="J19" s="293"/>
    </row>
    <row r="20" spans="1:10" ht="11.25" customHeight="1" x14ac:dyDescent="0.25">
      <c r="A20" s="239"/>
      <c r="B20" s="314"/>
      <c r="C20" s="240" t="s">
        <v>318</v>
      </c>
      <c r="D20" s="241"/>
      <c r="E20" s="132"/>
      <c r="F20" s="358"/>
      <c r="G20" s="241">
        <v>-1</v>
      </c>
      <c r="H20" s="132">
        <v>3.02</v>
      </c>
      <c r="I20" s="296"/>
      <c r="J20" s="293"/>
    </row>
    <row r="21" spans="1:10" ht="11.25" customHeight="1" x14ac:dyDescent="0.25">
      <c r="A21" s="239"/>
      <c r="B21" s="314"/>
      <c r="C21" s="240" t="s">
        <v>283</v>
      </c>
      <c r="D21" s="241"/>
      <c r="E21" s="132" t="s">
        <v>182</v>
      </c>
      <c r="F21" s="358"/>
      <c r="G21" s="241">
        <v>-1</v>
      </c>
      <c r="H21" s="132">
        <v>5.67</v>
      </c>
      <c r="I21" s="294"/>
      <c r="J21" s="293"/>
    </row>
    <row r="22" spans="1:10" ht="11.25" customHeight="1" x14ac:dyDescent="0.25">
      <c r="A22" s="239"/>
      <c r="B22" s="314"/>
      <c r="C22" s="240" t="s">
        <v>317</v>
      </c>
      <c r="D22" s="241">
        <v>0</v>
      </c>
      <c r="E22" s="132">
        <v>157</v>
      </c>
      <c r="F22" s="358"/>
      <c r="G22" s="241">
        <v>-1</v>
      </c>
      <c r="H22" s="132">
        <v>67.69</v>
      </c>
      <c r="I22" s="294"/>
      <c r="J22" s="293"/>
    </row>
    <row r="23" spans="1:10" ht="11.25" customHeight="1" x14ac:dyDescent="0.25">
      <c r="A23" s="239"/>
      <c r="B23" s="314"/>
      <c r="C23" s="357" t="s">
        <v>171</v>
      </c>
      <c r="D23" s="241">
        <v>0</v>
      </c>
      <c r="E23" s="132">
        <v>34</v>
      </c>
      <c r="F23" s="358"/>
      <c r="G23" s="241">
        <v>-1</v>
      </c>
      <c r="H23" s="132">
        <f>12.55+5.21</f>
        <v>17.760000000000002</v>
      </c>
      <c r="I23" s="296" t="s">
        <v>319</v>
      </c>
      <c r="J23" s="293"/>
    </row>
    <row r="24" spans="1:10" ht="11.25" customHeight="1" x14ac:dyDescent="0.25">
      <c r="A24" s="239"/>
      <c r="B24" s="314"/>
      <c r="C24" s="357" t="s">
        <v>172</v>
      </c>
      <c r="D24" s="241">
        <v>0</v>
      </c>
      <c r="E24" s="132">
        <v>24</v>
      </c>
      <c r="F24" s="358"/>
      <c r="G24" s="241">
        <v>-1</v>
      </c>
      <c r="H24" s="132">
        <f>2*7.61+2*6.42+2*6.75</f>
        <v>41.56</v>
      </c>
      <c r="I24" s="296" t="s">
        <v>289</v>
      </c>
      <c r="J24" s="293"/>
    </row>
    <row r="25" spans="1:10" ht="11.25" customHeight="1" x14ac:dyDescent="0.25">
      <c r="A25" s="239"/>
      <c r="B25" s="314"/>
      <c r="C25" s="357" t="s">
        <v>189</v>
      </c>
      <c r="D25" s="241"/>
      <c r="E25" s="132" t="s">
        <v>182</v>
      </c>
      <c r="F25" s="358"/>
      <c r="G25" s="241">
        <v>-1</v>
      </c>
      <c r="H25" s="132">
        <f>11.67+12.48+11.71+18.99</f>
        <v>54.849999999999994</v>
      </c>
      <c r="I25" s="296" t="s">
        <v>224</v>
      </c>
      <c r="J25" s="293"/>
    </row>
    <row r="26" spans="1:10" ht="11.25" customHeight="1" x14ac:dyDescent="0.25">
      <c r="A26" s="239"/>
      <c r="B26" s="314"/>
      <c r="C26" s="240" t="s">
        <v>187</v>
      </c>
      <c r="D26" s="241">
        <v>0</v>
      </c>
      <c r="E26" s="132">
        <v>224</v>
      </c>
      <c r="F26" s="358"/>
      <c r="G26" s="241">
        <v>-1</v>
      </c>
      <c r="H26" s="132">
        <v>92.56</v>
      </c>
      <c r="I26" s="294"/>
      <c r="J26" s="293"/>
    </row>
    <row r="27" spans="1:10" ht="11.25" customHeight="1" x14ac:dyDescent="0.25">
      <c r="A27" s="239"/>
      <c r="B27" s="314"/>
      <c r="C27" s="240" t="s">
        <v>190</v>
      </c>
      <c r="D27" s="241"/>
      <c r="E27" s="132" t="s">
        <v>182</v>
      </c>
      <c r="F27" s="358"/>
      <c r="G27" s="241">
        <v>-1</v>
      </c>
      <c r="H27" s="132">
        <v>81.87</v>
      </c>
      <c r="I27" s="294"/>
      <c r="J27" s="293"/>
    </row>
    <row r="28" spans="1:10" ht="11.25" customHeight="1" x14ac:dyDescent="0.25">
      <c r="A28" s="239"/>
      <c r="B28" s="314"/>
      <c r="C28" s="240" t="s">
        <v>205</v>
      </c>
      <c r="D28" s="241"/>
      <c r="E28" s="132" t="s">
        <v>182</v>
      </c>
      <c r="F28" s="358"/>
      <c r="G28" s="241">
        <v>-1</v>
      </c>
      <c r="H28" s="132">
        <v>25.25</v>
      </c>
      <c r="I28" s="294"/>
      <c r="J28" s="293"/>
    </row>
    <row r="29" spans="1:10" ht="11.25" customHeight="1" x14ac:dyDescent="0.25">
      <c r="A29" s="239"/>
      <c r="B29" s="314"/>
      <c r="C29" s="357" t="s">
        <v>320</v>
      </c>
      <c r="D29" s="358"/>
      <c r="E29" s="132" t="s">
        <v>182</v>
      </c>
      <c r="F29" s="358"/>
      <c r="G29" s="358">
        <v>-1</v>
      </c>
      <c r="H29" s="132">
        <v>4.46</v>
      </c>
      <c r="I29" s="306"/>
      <c r="J29" s="293"/>
    </row>
    <row r="30" spans="1:10" ht="11.25" customHeight="1" x14ac:dyDescent="0.25">
      <c r="A30" s="239"/>
      <c r="B30" s="314"/>
      <c r="C30" s="240" t="s">
        <v>191</v>
      </c>
      <c r="D30" s="241">
        <v>0</v>
      </c>
      <c r="E30" s="132">
        <v>64</v>
      </c>
      <c r="F30" s="358"/>
      <c r="G30" s="241">
        <v>-1</v>
      </c>
      <c r="H30" s="132">
        <v>88.23</v>
      </c>
      <c r="I30" s="294"/>
      <c r="J30" s="293"/>
    </row>
    <row r="31" spans="1:10" ht="11.25" customHeight="1" x14ac:dyDescent="0.25">
      <c r="A31" s="239"/>
      <c r="B31" s="314"/>
      <c r="C31" s="357" t="s">
        <v>186</v>
      </c>
      <c r="D31" s="241"/>
      <c r="E31" s="132" t="s">
        <v>182</v>
      </c>
      <c r="F31" s="358"/>
      <c r="G31" s="241">
        <v>-1</v>
      </c>
      <c r="H31" s="132">
        <v>6.07</v>
      </c>
      <c r="I31" s="294"/>
      <c r="J31" s="293"/>
    </row>
    <row r="32" spans="1:10" ht="11.25" customHeight="1" x14ac:dyDescent="0.25">
      <c r="A32" s="239"/>
      <c r="B32" s="314"/>
      <c r="C32" s="357" t="s">
        <v>290</v>
      </c>
      <c r="D32" s="241"/>
      <c r="E32" s="132"/>
      <c r="F32" s="358"/>
      <c r="G32" s="241">
        <v>-1</v>
      </c>
      <c r="H32" s="132">
        <v>25.47</v>
      </c>
      <c r="I32" s="294"/>
      <c r="J32" s="293"/>
    </row>
    <row r="33" spans="1:10" ht="11.25" hidden="1" customHeight="1" x14ac:dyDescent="0.25">
      <c r="A33" s="239"/>
      <c r="B33" s="314"/>
      <c r="C33" s="240" t="s">
        <v>203</v>
      </c>
      <c r="D33" s="241"/>
      <c r="E33" s="132" t="s">
        <v>182</v>
      </c>
      <c r="F33" s="358"/>
      <c r="G33" s="241">
        <v>-1</v>
      </c>
      <c r="H33" s="132" t="s">
        <v>182</v>
      </c>
      <c r="I33" s="296" t="s">
        <v>225</v>
      </c>
      <c r="J33" s="293"/>
    </row>
    <row r="34" spans="1:10" ht="11.25" customHeight="1" x14ac:dyDescent="0.25">
      <c r="A34" s="239"/>
      <c r="B34" s="314"/>
      <c r="C34" s="240" t="s">
        <v>192</v>
      </c>
      <c r="D34" s="241"/>
      <c r="E34" s="132" t="s">
        <v>182</v>
      </c>
      <c r="F34" s="358"/>
      <c r="G34" s="241">
        <v>-1</v>
      </c>
      <c r="H34" s="132">
        <v>4.9800000000000004</v>
      </c>
      <c r="I34" s="294"/>
      <c r="J34" s="293"/>
    </row>
    <row r="35" spans="1:10" ht="11.25" customHeight="1" x14ac:dyDescent="0.25">
      <c r="A35" s="239"/>
      <c r="B35" s="314"/>
      <c r="C35" s="240" t="s">
        <v>292</v>
      </c>
      <c r="D35" s="241"/>
      <c r="E35" s="132"/>
      <c r="F35" s="358"/>
      <c r="G35" s="241">
        <v>-1</v>
      </c>
      <c r="H35" s="132">
        <v>31.78</v>
      </c>
      <c r="I35" s="296" t="s">
        <v>311</v>
      </c>
      <c r="J35" s="293"/>
    </row>
    <row r="36" spans="1:10" ht="11.25" customHeight="1" x14ac:dyDescent="0.25">
      <c r="A36" s="239"/>
      <c r="B36" s="314"/>
      <c r="C36" s="240" t="s">
        <v>175</v>
      </c>
      <c r="D36" s="241">
        <v>0</v>
      </c>
      <c r="E36" s="132">
        <v>32</v>
      </c>
      <c r="F36" s="358"/>
      <c r="G36" s="241">
        <v>-1</v>
      </c>
      <c r="H36" s="132" t="s">
        <v>182</v>
      </c>
      <c r="I36" s="296" t="s">
        <v>218</v>
      </c>
      <c r="J36" s="293"/>
    </row>
    <row r="37" spans="1:10" ht="11.25" customHeight="1" x14ac:dyDescent="0.25">
      <c r="A37" s="239"/>
      <c r="B37" s="314"/>
      <c r="C37" s="240" t="s">
        <v>173</v>
      </c>
      <c r="D37" s="241"/>
      <c r="E37" s="132"/>
      <c r="F37" s="358"/>
      <c r="G37" s="241">
        <v>-1</v>
      </c>
      <c r="H37" s="132">
        <v>4.9000000000000004</v>
      </c>
      <c r="I37" s="296"/>
      <c r="J37" s="484"/>
    </row>
    <row r="38" spans="1:10" x14ac:dyDescent="0.25">
      <c r="A38" s="242"/>
      <c r="B38" s="315" t="s">
        <v>38</v>
      </c>
      <c r="C38" s="243" t="s">
        <v>12</v>
      </c>
      <c r="D38" s="244">
        <v>-1</v>
      </c>
      <c r="E38" s="245">
        <f>SUM(E39:E47)</f>
        <v>320</v>
      </c>
      <c r="F38" s="421" t="s">
        <v>33</v>
      </c>
      <c r="G38" s="244">
        <v>-1</v>
      </c>
      <c r="H38" s="245">
        <f>SUM(H39:H51)</f>
        <v>405.78000000000003</v>
      </c>
      <c r="I38" s="297"/>
      <c r="J38" s="223"/>
    </row>
    <row r="39" spans="1:10" ht="11.25" customHeight="1" x14ac:dyDescent="0.25">
      <c r="A39" s="239"/>
      <c r="B39" s="316"/>
      <c r="C39" s="240" t="s">
        <v>185</v>
      </c>
      <c r="D39" s="241"/>
      <c r="E39" s="132" t="s">
        <v>182</v>
      </c>
      <c r="F39" s="358"/>
      <c r="G39" s="241">
        <v>-1</v>
      </c>
      <c r="H39" s="132">
        <v>23.07</v>
      </c>
      <c r="I39" s="294"/>
      <c r="J39" s="293"/>
    </row>
    <row r="40" spans="1:10" ht="11.25" customHeight="1" x14ac:dyDescent="0.25">
      <c r="A40" s="239"/>
      <c r="B40" s="316"/>
      <c r="C40" s="357" t="s">
        <v>293</v>
      </c>
      <c r="D40" s="241">
        <v>-1</v>
      </c>
      <c r="E40" s="132">
        <v>56</v>
      </c>
      <c r="F40" s="358"/>
      <c r="G40" s="241">
        <v>-1</v>
      </c>
      <c r="H40" s="132">
        <v>42.97</v>
      </c>
      <c r="I40" s="294"/>
      <c r="J40" s="293"/>
    </row>
    <row r="41" spans="1:10" ht="11.25" customHeight="1" x14ac:dyDescent="0.25">
      <c r="A41" s="239"/>
      <c r="B41" s="316"/>
      <c r="C41" s="357" t="s">
        <v>291</v>
      </c>
      <c r="D41" s="241"/>
      <c r="E41" s="132" t="s">
        <v>182</v>
      </c>
      <c r="F41" s="358"/>
      <c r="G41" s="241">
        <v>-1</v>
      </c>
      <c r="H41" s="132">
        <v>13.34</v>
      </c>
      <c r="I41" s="294"/>
      <c r="J41" s="293"/>
    </row>
    <row r="42" spans="1:10" ht="11.25" customHeight="1" x14ac:dyDescent="0.25">
      <c r="A42" s="239"/>
      <c r="B42" s="316"/>
      <c r="C42" s="240" t="s">
        <v>184</v>
      </c>
      <c r="D42" s="241"/>
      <c r="E42" s="132" t="s">
        <v>182</v>
      </c>
      <c r="F42" s="358"/>
      <c r="G42" s="241">
        <v>-1</v>
      </c>
      <c r="H42" s="132">
        <v>40.159999999999997</v>
      </c>
      <c r="I42" s="294"/>
      <c r="J42" s="293"/>
    </row>
    <row r="43" spans="1:10" ht="11.25" customHeight="1" x14ac:dyDescent="0.25">
      <c r="A43" s="239"/>
      <c r="B43" s="316"/>
      <c r="C43" s="240" t="s">
        <v>183</v>
      </c>
      <c r="D43" s="241">
        <v>-1</v>
      </c>
      <c r="E43" s="132">
        <v>190</v>
      </c>
      <c r="F43" s="358"/>
      <c r="G43" s="241">
        <v>-1</v>
      </c>
      <c r="H43" s="132">
        <v>63.52</v>
      </c>
      <c r="I43" s="294"/>
      <c r="J43" s="293"/>
    </row>
    <row r="44" spans="1:10" ht="11.25" customHeight="1" x14ac:dyDescent="0.25">
      <c r="A44" s="239"/>
      <c r="B44" s="316"/>
      <c r="C44" s="240" t="s">
        <v>167</v>
      </c>
      <c r="D44" s="241">
        <v>-1</v>
      </c>
      <c r="E44" s="132">
        <v>24</v>
      </c>
      <c r="F44" s="358"/>
      <c r="G44" s="241">
        <v>-1</v>
      </c>
      <c r="H44" s="132">
        <v>16.600000000000001</v>
      </c>
      <c r="I44" s="294"/>
      <c r="J44" s="293"/>
    </row>
    <row r="45" spans="1:10" ht="11.25" customHeight="1" x14ac:dyDescent="0.25">
      <c r="A45" s="239"/>
      <c r="B45" s="316"/>
      <c r="C45" s="357" t="s">
        <v>157</v>
      </c>
      <c r="D45" s="241">
        <v>-1</v>
      </c>
      <c r="E45" s="132">
        <v>25</v>
      </c>
      <c r="F45" s="358"/>
      <c r="G45" s="241">
        <v>-1</v>
      </c>
      <c r="H45" s="132">
        <v>4.6100000000000003</v>
      </c>
      <c r="I45" s="294"/>
      <c r="J45" s="293"/>
    </row>
    <row r="46" spans="1:10" ht="11.25" customHeight="1" x14ac:dyDescent="0.25">
      <c r="A46" s="239"/>
      <c r="B46" s="316"/>
      <c r="C46" s="357" t="s">
        <v>173</v>
      </c>
      <c r="D46" s="241">
        <v>-1</v>
      </c>
      <c r="E46" s="132">
        <v>25</v>
      </c>
      <c r="F46" s="358"/>
      <c r="G46" s="241">
        <v>-1</v>
      </c>
      <c r="H46" s="132">
        <v>4.1500000000000004</v>
      </c>
      <c r="I46" s="294"/>
      <c r="J46" s="293"/>
    </row>
    <row r="47" spans="1:10" ht="11.25" customHeight="1" x14ac:dyDescent="0.25">
      <c r="A47" s="239"/>
      <c r="B47" s="316"/>
      <c r="C47" s="240" t="s">
        <v>220</v>
      </c>
      <c r="D47" s="241"/>
      <c r="E47" s="132" t="s">
        <v>182</v>
      </c>
      <c r="F47" s="358"/>
      <c r="G47" s="241">
        <v>-1</v>
      </c>
      <c r="H47" s="132">
        <v>51.41</v>
      </c>
      <c r="I47" s="294"/>
      <c r="J47" s="293"/>
    </row>
    <row r="48" spans="1:10" ht="11.25" customHeight="1" x14ac:dyDescent="0.25">
      <c r="A48" s="239"/>
      <c r="B48" s="316"/>
      <c r="C48" s="240" t="s">
        <v>226</v>
      </c>
      <c r="D48" s="241">
        <v>1</v>
      </c>
      <c r="E48" s="132">
        <v>70</v>
      </c>
      <c r="F48" s="358"/>
      <c r="G48" s="241">
        <v>-1</v>
      </c>
      <c r="H48" s="132">
        <v>46.59</v>
      </c>
      <c r="I48" s="294"/>
      <c r="J48" s="293"/>
    </row>
    <row r="49" spans="1:10" ht="11.25" customHeight="1" x14ac:dyDescent="0.25">
      <c r="A49" s="239"/>
      <c r="B49" s="316"/>
      <c r="C49" s="240" t="s">
        <v>297</v>
      </c>
      <c r="D49" s="241"/>
      <c r="E49" s="132"/>
      <c r="F49" s="358"/>
      <c r="G49" s="241">
        <v>-1</v>
      </c>
      <c r="H49" s="132">
        <v>13.78</v>
      </c>
      <c r="I49" s="294"/>
      <c r="J49" s="293"/>
    </row>
    <row r="50" spans="1:10" ht="11.25" customHeight="1" x14ac:dyDescent="0.25">
      <c r="A50" s="239"/>
      <c r="B50" s="316"/>
      <c r="C50" s="357" t="s">
        <v>292</v>
      </c>
      <c r="D50" s="241"/>
      <c r="E50" s="132" t="s">
        <v>182</v>
      </c>
      <c r="F50" s="358"/>
      <c r="G50" s="241">
        <v>-1</v>
      </c>
      <c r="H50" s="132">
        <v>34.409999999999997</v>
      </c>
      <c r="I50" s="296" t="s">
        <v>302</v>
      </c>
      <c r="J50" s="293"/>
    </row>
    <row r="51" spans="1:10" ht="11.25" customHeight="1" x14ac:dyDescent="0.25">
      <c r="A51" s="239"/>
      <c r="B51" s="316"/>
      <c r="C51" s="357" t="s">
        <v>212</v>
      </c>
      <c r="D51" s="241"/>
      <c r="E51" s="132" t="s">
        <v>182</v>
      </c>
      <c r="F51" s="358"/>
      <c r="G51" s="241">
        <v>-1</v>
      </c>
      <c r="H51" s="132">
        <v>51.17</v>
      </c>
      <c r="I51" s="296" t="s">
        <v>238</v>
      </c>
      <c r="J51" s="293"/>
    </row>
    <row r="52" spans="1:10" x14ac:dyDescent="0.25">
      <c r="A52" s="246"/>
      <c r="B52" s="317" t="s">
        <v>37</v>
      </c>
      <c r="C52" s="247" t="s">
        <v>54</v>
      </c>
      <c r="D52" s="248">
        <v>-1</v>
      </c>
      <c r="E52" s="249">
        <f>SUM(E53:E62)</f>
        <v>431</v>
      </c>
      <c r="G52" s="248">
        <v>-1</v>
      </c>
      <c r="H52" s="249">
        <f>SUM(H53:H65)</f>
        <v>469.95</v>
      </c>
      <c r="I52" s="298"/>
      <c r="J52" s="209">
        <f>J53+J54+J55+J56+J58+J60+J61+J63+J64</f>
        <v>600</v>
      </c>
    </row>
    <row r="53" spans="1:10" ht="12.75" customHeight="1" x14ac:dyDescent="0.25">
      <c r="A53" s="232"/>
      <c r="B53" s="318"/>
      <c r="C53" s="240" t="s">
        <v>166</v>
      </c>
      <c r="D53" s="241">
        <v>-1</v>
      </c>
      <c r="E53" s="132">
        <v>95</v>
      </c>
      <c r="F53" s="423" t="s">
        <v>34</v>
      </c>
      <c r="G53" s="241">
        <v>-1</v>
      </c>
      <c r="H53" s="132">
        <v>117.57</v>
      </c>
      <c r="I53" s="294"/>
      <c r="J53" s="293">
        <v>130</v>
      </c>
    </row>
    <row r="54" spans="1:10" ht="12.75" customHeight="1" x14ac:dyDescent="0.25">
      <c r="A54" s="232"/>
      <c r="B54" s="318"/>
      <c r="C54" s="240" t="s">
        <v>295</v>
      </c>
      <c r="D54" s="241">
        <v>-1</v>
      </c>
      <c r="E54" s="132">
        <v>49</v>
      </c>
      <c r="F54" s="358"/>
      <c r="G54" s="241">
        <v>-1</v>
      </c>
      <c r="H54" s="132">
        <v>37.64</v>
      </c>
      <c r="I54" s="294"/>
      <c r="J54" s="293">
        <v>40</v>
      </c>
    </row>
    <row r="55" spans="1:10" ht="12.75" customHeight="1" x14ac:dyDescent="0.25">
      <c r="A55" s="232"/>
      <c r="B55" s="318"/>
      <c r="C55" s="240" t="s">
        <v>296</v>
      </c>
      <c r="D55" s="241">
        <v>-1</v>
      </c>
      <c r="E55" s="132">
        <v>42</v>
      </c>
      <c r="F55" s="423" t="s">
        <v>34</v>
      </c>
      <c r="G55" s="241">
        <v>-1</v>
      </c>
      <c r="H55" s="132">
        <v>37.64</v>
      </c>
      <c r="I55" s="294"/>
      <c r="J55" s="293">
        <v>40</v>
      </c>
    </row>
    <row r="56" spans="1:10" ht="12.75" customHeight="1" x14ac:dyDescent="0.25">
      <c r="A56" s="232"/>
      <c r="B56" s="318"/>
      <c r="C56" s="240" t="s">
        <v>88</v>
      </c>
      <c r="D56" s="241">
        <v>-1</v>
      </c>
      <c r="E56" s="132">
        <v>28</v>
      </c>
      <c r="F56" s="423" t="s">
        <v>34</v>
      </c>
      <c r="G56" s="241">
        <v>-1</v>
      </c>
      <c r="H56" s="132">
        <v>34.68</v>
      </c>
      <c r="I56" s="296" t="s">
        <v>237</v>
      </c>
      <c r="J56" s="293">
        <v>40</v>
      </c>
    </row>
    <row r="57" spans="1:10" ht="11.25" customHeight="1" x14ac:dyDescent="0.25">
      <c r="A57" s="239"/>
      <c r="B57" s="318"/>
      <c r="C57" s="357" t="s">
        <v>243</v>
      </c>
      <c r="D57" s="241"/>
      <c r="E57" s="132" t="s">
        <v>182</v>
      </c>
      <c r="F57" s="423" t="s">
        <v>34</v>
      </c>
      <c r="G57" s="241">
        <v>-1</v>
      </c>
      <c r="H57" s="132">
        <v>11.27</v>
      </c>
      <c r="I57" s="294"/>
      <c r="J57" s="293">
        <v>160</v>
      </c>
    </row>
    <row r="58" spans="1:10" ht="11.25" customHeight="1" x14ac:dyDescent="0.25">
      <c r="A58" s="239"/>
      <c r="B58" s="318"/>
      <c r="C58" s="357" t="s">
        <v>228</v>
      </c>
      <c r="D58" s="241">
        <v>-1</v>
      </c>
      <c r="E58" s="132">
        <v>72</v>
      </c>
      <c r="F58" s="421" t="s">
        <v>33</v>
      </c>
      <c r="G58" s="241">
        <v>-1</v>
      </c>
      <c r="H58" s="132">
        <v>180.08</v>
      </c>
      <c r="I58" s="294"/>
      <c r="J58" s="293">
        <v>160</v>
      </c>
    </row>
    <row r="59" spans="1:10" ht="11.25" customHeight="1" x14ac:dyDescent="0.25">
      <c r="A59" s="239"/>
      <c r="B59" s="318"/>
      <c r="C59" s="357" t="s">
        <v>284</v>
      </c>
      <c r="D59" s="241">
        <v>-1</v>
      </c>
      <c r="E59" s="132">
        <v>24</v>
      </c>
      <c r="F59" s="358"/>
      <c r="G59" s="241">
        <v>-1</v>
      </c>
      <c r="H59" s="132" t="s">
        <v>182</v>
      </c>
      <c r="I59" s="296" t="s">
        <v>303</v>
      </c>
      <c r="J59" s="293"/>
    </row>
    <row r="60" spans="1:10" ht="11.25" customHeight="1" x14ac:dyDescent="0.25">
      <c r="A60" s="239"/>
      <c r="B60" s="318"/>
      <c r="C60" s="357" t="s">
        <v>285</v>
      </c>
      <c r="D60" s="241">
        <v>-1</v>
      </c>
      <c r="E60" s="132">
        <v>49</v>
      </c>
      <c r="F60" s="358"/>
      <c r="G60" s="241">
        <v>-1</v>
      </c>
      <c r="H60" s="132" t="s">
        <v>182</v>
      </c>
      <c r="I60" s="296" t="s">
        <v>303</v>
      </c>
      <c r="J60" s="293">
        <v>80</v>
      </c>
    </row>
    <row r="61" spans="1:10" ht="11.25" customHeight="1" x14ac:dyDescent="0.25">
      <c r="A61" s="239"/>
      <c r="B61" s="318"/>
      <c r="C61" s="357" t="s">
        <v>165</v>
      </c>
      <c r="D61" s="241">
        <v>-1</v>
      </c>
      <c r="E61" s="132">
        <v>42</v>
      </c>
      <c r="F61" s="358"/>
      <c r="G61" s="241">
        <v>-1</v>
      </c>
      <c r="H61" s="132" t="s">
        <v>182</v>
      </c>
      <c r="I61" s="296" t="s">
        <v>303</v>
      </c>
      <c r="J61" s="293">
        <v>40</v>
      </c>
    </row>
    <row r="62" spans="1:10" ht="11.25" customHeight="1" x14ac:dyDescent="0.25">
      <c r="A62" s="239"/>
      <c r="B62" s="318"/>
      <c r="C62" s="357" t="s">
        <v>152</v>
      </c>
      <c r="D62" s="241">
        <v>-1</v>
      </c>
      <c r="E62" s="132">
        <v>30</v>
      </c>
      <c r="F62" s="358"/>
      <c r="G62" s="241">
        <v>-1</v>
      </c>
      <c r="H62" s="132" t="s">
        <v>182</v>
      </c>
      <c r="I62" s="296" t="s">
        <v>303</v>
      </c>
      <c r="J62" s="293"/>
    </row>
    <row r="63" spans="1:10" ht="11.25" customHeight="1" x14ac:dyDescent="0.25">
      <c r="A63" s="239"/>
      <c r="B63" s="318"/>
      <c r="C63" s="357" t="s">
        <v>286</v>
      </c>
      <c r="D63" s="241"/>
      <c r="E63" s="132" t="s">
        <v>182</v>
      </c>
      <c r="F63" s="421" t="s">
        <v>33</v>
      </c>
      <c r="G63" s="241">
        <v>-1</v>
      </c>
      <c r="H63" s="132">
        <v>37.979999999999997</v>
      </c>
      <c r="I63" s="294"/>
      <c r="J63" s="293">
        <v>40</v>
      </c>
    </row>
    <row r="64" spans="1:10" ht="11.25" customHeight="1" x14ac:dyDescent="0.25">
      <c r="A64" s="239"/>
      <c r="B64" s="318"/>
      <c r="C64" s="357" t="s">
        <v>292</v>
      </c>
      <c r="D64" s="241"/>
      <c r="E64" s="132" t="s">
        <v>182</v>
      </c>
      <c r="F64" s="423" t="s">
        <v>34</v>
      </c>
      <c r="G64" s="241">
        <v>-1</v>
      </c>
      <c r="H64" s="132" t="s">
        <v>182</v>
      </c>
      <c r="I64" s="296" t="s">
        <v>312</v>
      </c>
      <c r="J64" s="293">
        <v>30</v>
      </c>
    </row>
    <row r="65" spans="1:10" ht="11.25" customHeight="1" x14ac:dyDescent="0.25">
      <c r="A65" s="239"/>
      <c r="B65" s="318"/>
      <c r="C65" s="240" t="s">
        <v>193</v>
      </c>
      <c r="D65" s="241"/>
      <c r="E65" s="132" t="s">
        <v>182</v>
      </c>
      <c r="F65" s="423" t="s">
        <v>34</v>
      </c>
      <c r="G65" s="241">
        <v>-1</v>
      </c>
      <c r="H65" s="132">
        <v>13.09</v>
      </c>
      <c r="I65" s="296" t="s">
        <v>294</v>
      </c>
      <c r="J65" s="293"/>
    </row>
    <row r="66" spans="1:10" x14ac:dyDescent="0.25">
      <c r="A66" s="250"/>
      <c r="B66" s="319" t="s">
        <v>74</v>
      </c>
      <c r="C66" s="251" t="s">
        <v>298</v>
      </c>
      <c r="D66" s="252">
        <v>-1</v>
      </c>
      <c r="E66" s="253">
        <f>SUM(E72:E76)</f>
        <v>141</v>
      </c>
      <c r="F66" s="423" t="s">
        <v>34</v>
      </c>
      <c r="G66" s="252">
        <v>-1</v>
      </c>
      <c r="H66" s="253">
        <f>SUM(H67:H79)</f>
        <v>325.15000000000003</v>
      </c>
      <c r="I66" s="299"/>
      <c r="J66" s="210">
        <v>261</v>
      </c>
    </row>
    <row r="67" spans="1:10" ht="11.25" customHeight="1" x14ac:dyDescent="0.25">
      <c r="A67" s="239"/>
      <c r="B67" s="320"/>
      <c r="C67" s="240" t="s">
        <v>244</v>
      </c>
      <c r="D67" s="241"/>
      <c r="E67" s="132" t="s">
        <v>182</v>
      </c>
      <c r="F67" s="358"/>
      <c r="G67" s="241">
        <v>-1</v>
      </c>
      <c r="H67" s="132">
        <v>9.81</v>
      </c>
      <c r="I67" s="294"/>
      <c r="J67" s="293">
        <v>160</v>
      </c>
    </row>
    <row r="68" spans="1:10" ht="11.25" customHeight="1" x14ac:dyDescent="0.25">
      <c r="A68" s="239"/>
      <c r="B68" s="320"/>
      <c r="C68" s="240" t="s">
        <v>321</v>
      </c>
      <c r="D68" s="241"/>
      <c r="E68" s="132"/>
      <c r="F68" s="358"/>
      <c r="G68" s="241">
        <v>-1</v>
      </c>
      <c r="H68" s="132">
        <f>17.86+8.41+8.15</f>
        <v>34.42</v>
      </c>
      <c r="I68" s="296" t="s">
        <v>323</v>
      </c>
      <c r="J68" s="293"/>
    </row>
    <row r="69" spans="1:10" ht="11.25" customHeight="1" x14ac:dyDescent="0.25">
      <c r="A69" s="239"/>
      <c r="B69" s="320"/>
      <c r="C69" s="240" t="s">
        <v>228</v>
      </c>
      <c r="D69" s="241"/>
      <c r="E69" s="132"/>
      <c r="F69" s="358"/>
      <c r="G69" s="241">
        <v>-1</v>
      </c>
      <c r="H69" s="132">
        <f>83.93+71.78+60.77</f>
        <v>216.48000000000002</v>
      </c>
      <c r="I69" s="296" t="s">
        <v>322</v>
      </c>
      <c r="J69" s="293"/>
    </row>
    <row r="70" spans="1:10" ht="11.25" hidden="1" customHeight="1" x14ac:dyDescent="0.25">
      <c r="A70" s="239"/>
      <c r="B70" s="320"/>
      <c r="C70" s="240" t="s">
        <v>157</v>
      </c>
      <c r="D70" s="241">
        <v>-1</v>
      </c>
      <c r="E70" s="132">
        <v>120</v>
      </c>
      <c r="F70" s="358"/>
      <c r="G70" s="241">
        <v>-1</v>
      </c>
      <c r="H70" s="132"/>
      <c r="I70" s="294"/>
      <c r="J70" s="293">
        <v>120</v>
      </c>
    </row>
    <row r="71" spans="1:10" ht="11.25" hidden="1" customHeight="1" x14ac:dyDescent="0.25">
      <c r="A71" s="239"/>
      <c r="B71" s="320"/>
      <c r="C71" s="240" t="s">
        <v>109</v>
      </c>
      <c r="D71" s="241"/>
      <c r="E71" s="132"/>
      <c r="F71" s="358"/>
      <c r="G71" s="241">
        <v>-1</v>
      </c>
      <c r="H71" s="132"/>
      <c r="I71" s="294"/>
      <c r="J71" s="293"/>
    </row>
    <row r="72" spans="1:10" ht="11.25" customHeight="1" x14ac:dyDescent="0.25">
      <c r="A72" s="239"/>
      <c r="B72" s="320"/>
      <c r="C72" s="240" t="s">
        <v>227</v>
      </c>
      <c r="D72" s="241">
        <v>-1</v>
      </c>
      <c r="E72" s="132" t="s">
        <v>182</v>
      </c>
      <c r="F72" s="358"/>
      <c r="G72" s="241">
        <v>-1</v>
      </c>
      <c r="H72" s="132">
        <v>47.96</v>
      </c>
      <c r="I72" s="294"/>
      <c r="J72" s="293">
        <v>120</v>
      </c>
    </row>
    <row r="73" spans="1:10" ht="11.25" customHeight="1" x14ac:dyDescent="0.25">
      <c r="A73" s="239"/>
      <c r="B73" s="320"/>
      <c r="C73" s="240" t="s">
        <v>153</v>
      </c>
      <c r="D73" s="241">
        <v>-1</v>
      </c>
      <c r="E73" s="132">
        <v>36</v>
      </c>
      <c r="F73" s="358"/>
      <c r="G73" s="241">
        <v>-1</v>
      </c>
      <c r="H73" s="132">
        <v>16.48</v>
      </c>
      <c r="I73" s="296"/>
      <c r="J73" s="293">
        <v>36</v>
      </c>
    </row>
    <row r="74" spans="1:10" ht="11.25" customHeight="1" x14ac:dyDescent="0.25">
      <c r="A74" s="239"/>
      <c r="B74" s="320"/>
      <c r="C74" s="240" t="s">
        <v>154</v>
      </c>
      <c r="D74" s="241">
        <v>-1</v>
      </c>
      <c r="E74" s="132">
        <v>25</v>
      </c>
      <c r="F74" s="358"/>
      <c r="G74" s="241">
        <v>-1</v>
      </c>
      <c r="H74" s="132" t="s">
        <v>182</v>
      </c>
      <c r="I74" s="294"/>
      <c r="J74" s="293">
        <v>25</v>
      </c>
    </row>
    <row r="75" spans="1:10" ht="11.25" customHeight="1" x14ac:dyDescent="0.25">
      <c r="A75" s="239"/>
      <c r="B75" s="320"/>
      <c r="C75" s="240" t="s">
        <v>155</v>
      </c>
      <c r="D75" s="241">
        <v>-1</v>
      </c>
      <c r="E75" s="132">
        <v>30</v>
      </c>
      <c r="F75" s="358"/>
      <c r="G75" s="241">
        <v>-1</v>
      </c>
      <c r="H75" s="132" t="s">
        <v>182</v>
      </c>
      <c r="I75" s="294"/>
      <c r="J75" s="293">
        <v>30</v>
      </c>
    </row>
    <row r="76" spans="1:10" ht="11.25" customHeight="1" x14ac:dyDescent="0.25">
      <c r="A76" s="239"/>
      <c r="B76" s="320"/>
      <c r="C76" s="240" t="s">
        <v>156</v>
      </c>
      <c r="D76" s="241">
        <v>-1</v>
      </c>
      <c r="E76" s="132">
        <v>50</v>
      </c>
      <c r="F76" s="358"/>
      <c r="G76" s="241">
        <v>-1</v>
      </c>
      <c r="H76" s="132" t="s">
        <v>182</v>
      </c>
      <c r="I76" s="294"/>
      <c r="J76" s="293">
        <v>50</v>
      </c>
    </row>
    <row r="77" spans="1:10" ht="11.25" customHeight="1" x14ac:dyDescent="0.25">
      <c r="A77" s="239"/>
      <c r="B77" s="320"/>
      <c r="C77" s="240" t="s">
        <v>299</v>
      </c>
      <c r="D77" s="241"/>
      <c r="E77" s="132" t="s">
        <v>182</v>
      </c>
      <c r="F77" s="358"/>
      <c r="G77" s="241">
        <v>-1</v>
      </c>
      <c r="H77" s="132" t="s">
        <v>182</v>
      </c>
      <c r="I77" s="294"/>
      <c r="J77" s="293"/>
    </row>
    <row r="78" spans="1:10" ht="11.25" hidden="1" customHeight="1" x14ac:dyDescent="0.25">
      <c r="A78" s="239"/>
      <c r="B78" s="320"/>
      <c r="C78" s="470" t="s">
        <v>300</v>
      </c>
      <c r="D78" s="241"/>
      <c r="E78" s="132" t="s">
        <v>182</v>
      </c>
      <c r="F78" s="358"/>
      <c r="G78" s="241">
        <v>-1</v>
      </c>
      <c r="H78" s="132"/>
      <c r="I78" s="296" t="s">
        <v>236</v>
      </c>
      <c r="J78" s="293"/>
    </row>
    <row r="79" spans="1:10" ht="11.25" customHeight="1" x14ac:dyDescent="0.25">
      <c r="A79" s="239"/>
      <c r="B79" s="320"/>
      <c r="C79" s="240" t="s">
        <v>202</v>
      </c>
      <c r="D79" s="241"/>
      <c r="E79" s="132" t="s">
        <v>182</v>
      </c>
      <c r="F79" s="358"/>
      <c r="G79" s="241">
        <v>-1</v>
      </c>
      <c r="H79" s="132" t="s">
        <v>182</v>
      </c>
      <c r="I79" s="296" t="s">
        <v>301</v>
      </c>
      <c r="J79" s="293"/>
    </row>
    <row r="80" spans="1:10" x14ac:dyDescent="0.25">
      <c r="A80" s="254"/>
      <c r="B80" s="321" t="s">
        <v>75</v>
      </c>
      <c r="C80" s="255" t="s">
        <v>91</v>
      </c>
      <c r="D80" s="256">
        <v>-1</v>
      </c>
      <c r="E80" s="322">
        <f>SUM(E81:E84)</f>
        <v>217</v>
      </c>
      <c r="F80" s="423" t="s">
        <v>34</v>
      </c>
      <c r="G80" s="256">
        <v>-1</v>
      </c>
      <c r="H80" s="323">
        <f>SUM(H81:H84)</f>
        <v>390.86</v>
      </c>
      <c r="I80" s="300" t="s">
        <v>313</v>
      </c>
      <c r="J80" s="220"/>
    </row>
    <row r="81" spans="1:10" ht="11.25" customHeight="1" x14ac:dyDescent="0.25">
      <c r="A81" s="239"/>
      <c r="B81" s="324"/>
      <c r="C81" s="240" t="s">
        <v>306</v>
      </c>
      <c r="D81" s="241">
        <v>0</v>
      </c>
      <c r="E81" s="132">
        <v>77</v>
      </c>
      <c r="F81" s="257"/>
      <c r="G81" s="241">
        <v>-1</v>
      </c>
      <c r="H81" s="132">
        <v>96.15</v>
      </c>
      <c r="I81" s="296" t="s">
        <v>229</v>
      </c>
      <c r="J81" s="293"/>
    </row>
    <row r="82" spans="1:10" ht="11.25" customHeight="1" x14ac:dyDescent="0.25">
      <c r="A82" s="239"/>
      <c r="B82" s="324"/>
      <c r="C82" s="240" t="s">
        <v>307</v>
      </c>
      <c r="D82" s="241">
        <v>0</v>
      </c>
      <c r="E82" s="132">
        <v>109</v>
      </c>
      <c r="F82" s="257"/>
      <c r="G82" s="241">
        <v>-1</v>
      </c>
      <c r="H82" s="132">
        <v>129.94</v>
      </c>
      <c r="I82" s="296" t="s">
        <v>305</v>
      </c>
      <c r="J82" s="293"/>
    </row>
    <row r="83" spans="1:10" ht="11.25" customHeight="1" x14ac:dyDescent="0.25">
      <c r="A83" s="239"/>
      <c r="B83" s="324"/>
      <c r="C83" s="240" t="s">
        <v>308</v>
      </c>
      <c r="D83" s="241">
        <v>-1</v>
      </c>
      <c r="E83" s="132">
        <v>31</v>
      </c>
      <c r="F83" s="257"/>
      <c r="G83" s="241">
        <v>-1</v>
      </c>
      <c r="H83" s="132">
        <v>117.62</v>
      </c>
      <c r="I83" s="296" t="s">
        <v>304</v>
      </c>
      <c r="J83" s="293"/>
    </row>
    <row r="84" spans="1:10" ht="11.25" customHeight="1" x14ac:dyDescent="0.25">
      <c r="A84" s="239"/>
      <c r="B84" s="324"/>
      <c r="C84" s="240" t="s">
        <v>309</v>
      </c>
      <c r="D84" s="241">
        <v>-1</v>
      </c>
      <c r="E84" s="132" t="s">
        <v>182</v>
      </c>
      <c r="F84" s="257"/>
      <c r="G84" s="241">
        <v>-1</v>
      </c>
      <c r="H84" s="132">
        <v>47.15</v>
      </c>
      <c r="I84" s="296" t="s">
        <v>230</v>
      </c>
      <c r="J84" s="293"/>
    </row>
    <row r="85" spans="1:10" x14ac:dyDescent="0.25">
      <c r="A85" s="258"/>
      <c r="B85" s="325" t="s">
        <v>76</v>
      </c>
      <c r="C85" s="259" t="s">
        <v>17</v>
      </c>
      <c r="D85" s="260">
        <v>-1</v>
      </c>
      <c r="E85" s="261">
        <f>SUM(E86:E87)</f>
        <v>65</v>
      </c>
      <c r="F85" s="421" t="s">
        <v>33</v>
      </c>
      <c r="G85" s="260">
        <v>-1</v>
      </c>
      <c r="H85" s="261">
        <f>SUM(H87)</f>
        <v>41.57</v>
      </c>
      <c r="I85" s="301"/>
      <c r="J85" s="211"/>
    </row>
    <row r="86" spans="1:10" ht="11.25" customHeight="1" x14ac:dyDescent="0.25">
      <c r="A86" s="239"/>
      <c r="B86" s="326"/>
      <c r="C86" s="240" t="s">
        <v>169</v>
      </c>
      <c r="D86" s="241">
        <v>-1</v>
      </c>
      <c r="E86" s="132">
        <v>65</v>
      </c>
      <c r="F86" s="257"/>
      <c r="G86" s="241">
        <v>-1</v>
      </c>
      <c r="H86" s="132" t="s">
        <v>182</v>
      </c>
      <c r="I86" s="294"/>
      <c r="J86" s="292"/>
    </row>
    <row r="87" spans="1:10" ht="11.25" customHeight="1" x14ac:dyDescent="0.25">
      <c r="A87" s="239"/>
      <c r="B87" s="326"/>
      <c r="C87" s="240" t="s">
        <v>204</v>
      </c>
      <c r="D87" s="241">
        <v>-1</v>
      </c>
      <c r="E87" s="132"/>
      <c r="F87" s="257"/>
      <c r="G87" s="241">
        <v>-1</v>
      </c>
      <c r="H87" s="132">
        <v>41.57</v>
      </c>
      <c r="I87" s="294"/>
      <c r="J87" s="293"/>
    </row>
    <row r="88" spans="1:10" s="205" customFormat="1" x14ac:dyDescent="0.25">
      <c r="A88" s="262"/>
      <c r="B88" s="327" t="s">
        <v>100</v>
      </c>
      <c r="C88" s="263" t="s">
        <v>144</v>
      </c>
      <c r="D88" s="264"/>
      <c r="E88" s="265"/>
      <c r="F88" s="423" t="s">
        <v>34</v>
      </c>
      <c r="G88" s="264"/>
      <c r="H88" s="265">
        <f>H97+H96</f>
        <v>55.1</v>
      </c>
      <c r="I88" s="302"/>
      <c r="J88" s="212"/>
    </row>
    <row r="89" spans="1:10" hidden="1" x14ac:dyDescent="0.25">
      <c r="A89" s="266"/>
      <c r="B89" s="328" t="s">
        <v>44</v>
      </c>
      <c r="C89" s="233" t="s">
        <v>21</v>
      </c>
      <c r="D89" s="234"/>
      <c r="E89" s="15"/>
      <c r="F89" s="423" t="s">
        <v>34</v>
      </c>
      <c r="G89" s="234">
        <v>0</v>
      </c>
      <c r="H89" s="15">
        <f>SUM(H90:H97 )</f>
        <v>273.10000000000002</v>
      </c>
      <c r="I89" s="294"/>
      <c r="J89" s="293"/>
    </row>
    <row r="90" spans="1:10" ht="11.25" hidden="1" customHeight="1" x14ac:dyDescent="0.25">
      <c r="A90" s="239"/>
      <c r="B90" s="329"/>
      <c r="C90" s="240" t="s">
        <v>188</v>
      </c>
      <c r="D90" s="241"/>
      <c r="E90" s="132" t="s">
        <v>182</v>
      </c>
      <c r="F90" s="358"/>
      <c r="G90" s="241">
        <v>-1</v>
      </c>
      <c r="H90" s="132">
        <v>26</v>
      </c>
      <c r="I90" s="294"/>
      <c r="J90" s="293"/>
    </row>
    <row r="91" spans="1:10" ht="11.25" hidden="1" customHeight="1" x14ac:dyDescent="0.25">
      <c r="A91" s="239"/>
      <c r="B91" s="329"/>
      <c r="C91" s="240" t="s">
        <v>210</v>
      </c>
      <c r="D91" s="241"/>
      <c r="E91" s="132" t="s">
        <v>182</v>
      </c>
      <c r="F91" s="358"/>
      <c r="G91" s="241">
        <v>-1</v>
      </c>
      <c r="H91" s="132">
        <v>18</v>
      </c>
      <c r="I91" s="294"/>
      <c r="J91" s="293"/>
    </row>
    <row r="92" spans="1:10" ht="11.25" hidden="1" customHeight="1" x14ac:dyDescent="0.25">
      <c r="A92" s="239"/>
      <c r="B92" s="329"/>
      <c r="C92" s="240" t="s">
        <v>211</v>
      </c>
      <c r="D92" s="241">
        <v>0</v>
      </c>
      <c r="E92" s="132">
        <v>13</v>
      </c>
      <c r="F92" s="358"/>
      <c r="G92" s="241">
        <v>-1</v>
      </c>
      <c r="H92" s="132">
        <v>12</v>
      </c>
      <c r="I92" s="294"/>
      <c r="J92" s="293"/>
    </row>
    <row r="93" spans="1:10" ht="11.25" hidden="1" customHeight="1" x14ac:dyDescent="0.25">
      <c r="A93" s="239"/>
      <c r="B93" s="329"/>
      <c r="C93" s="240" t="s">
        <v>194</v>
      </c>
      <c r="D93" s="241"/>
      <c r="E93" s="132" t="s">
        <v>182</v>
      </c>
      <c r="F93" s="358"/>
      <c r="G93" s="241">
        <v>-1</v>
      </c>
      <c r="H93" s="132">
        <v>30</v>
      </c>
      <c r="I93" s="294"/>
      <c r="J93" s="293"/>
    </row>
    <row r="94" spans="1:10" ht="11.25" hidden="1" customHeight="1" x14ac:dyDescent="0.25">
      <c r="A94" s="239"/>
      <c r="B94" s="329"/>
      <c r="C94" s="240" t="s">
        <v>195</v>
      </c>
      <c r="D94" s="241"/>
      <c r="E94" s="132" t="s">
        <v>182</v>
      </c>
      <c r="F94" s="358"/>
      <c r="G94" s="241">
        <v>-1</v>
      </c>
      <c r="H94" s="132">
        <f>41*2</f>
        <v>82</v>
      </c>
      <c r="I94" s="294"/>
      <c r="J94" s="293"/>
    </row>
    <row r="95" spans="1:10" ht="11.25" hidden="1" customHeight="1" x14ac:dyDescent="0.25">
      <c r="A95" s="239"/>
      <c r="B95" s="329"/>
      <c r="C95" s="240" t="s">
        <v>200</v>
      </c>
      <c r="D95" s="241"/>
      <c r="E95" s="132" t="s">
        <v>182</v>
      </c>
      <c r="F95" s="358"/>
      <c r="G95" s="241">
        <v>-1</v>
      </c>
      <c r="H95" s="132">
        <v>50</v>
      </c>
      <c r="I95" s="294"/>
      <c r="J95" s="293"/>
    </row>
    <row r="96" spans="1:10" x14ac:dyDescent="0.25">
      <c r="A96" s="266"/>
      <c r="B96" s="328" t="s">
        <v>77</v>
      </c>
      <c r="C96" s="233" t="s">
        <v>18</v>
      </c>
      <c r="D96" s="234">
        <v>-1</v>
      </c>
      <c r="E96" s="15">
        <v>31</v>
      </c>
      <c r="G96" s="234">
        <v>-1</v>
      </c>
      <c r="H96" s="15">
        <v>55.1</v>
      </c>
      <c r="I96" s="294"/>
      <c r="J96" s="293"/>
    </row>
    <row r="97" spans="1:10" hidden="1" x14ac:dyDescent="0.25">
      <c r="A97" s="266"/>
      <c r="B97" s="330"/>
      <c r="C97" s="233" t="s">
        <v>252</v>
      </c>
      <c r="D97" s="234">
        <v>-1</v>
      </c>
      <c r="E97" s="15">
        <v>31</v>
      </c>
      <c r="G97" s="234">
        <v>-1</v>
      </c>
      <c r="H97" s="15"/>
      <c r="I97" s="294"/>
      <c r="J97" s="293"/>
    </row>
    <row r="98" spans="1:10" ht="12.75" hidden="1" customHeight="1" x14ac:dyDescent="0.25">
      <c r="A98" s="266"/>
      <c r="B98" s="328" t="s">
        <v>92</v>
      </c>
      <c r="C98" s="267" t="s">
        <v>23</v>
      </c>
      <c r="D98" s="234"/>
      <c r="E98" s="38"/>
      <c r="F98" s="423" t="s">
        <v>34</v>
      </c>
      <c r="G98" s="234">
        <v>0</v>
      </c>
      <c r="H98" s="38">
        <v>143.56</v>
      </c>
      <c r="I98" s="294"/>
      <c r="J98" s="293" t="s">
        <v>219</v>
      </c>
    </row>
    <row r="99" spans="1:10" ht="11.25" hidden="1" customHeight="1" x14ac:dyDescent="0.25">
      <c r="A99" s="239"/>
      <c r="B99" s="329"/>
      <c r="C99" s="240" t="s">
        <v>196</v>
      </c>
      <c r="D99" s="241"/>
      <c r="E99" s="132" t="s">
        <v>182</v>
      </c>
      <c r="F99" s="358"/>
      <c r="G99" s="241">
        <v>-1</v>
      </c>
      <c r="H99" s="132"/>
      <c r="I99" s="294"/>
      <c r="J99" s="293"/>
    </row>
    <row r="100" spans="1:10" ht="11.25" hidden="1" customHeight="1" x14ac:dyDescent="0.25">
      <c r="A100" s="239"/>
      <c r="B100" s="329"/>
      <c r="C100" s="240" t="s">
        <v>201</v>
      </c>
      <c r="D100" s="241"/>
      <c r="E100" s="132" t="s">
        <v>182</v>
      </c>
      <c r="F100" s="358"/>
      <c r="G100" s="241">
        <v>-1</v>
      </c>
      <c r="H100" s="132"/>
      <c r="I100" s="294"/>
      <c r="J100" s="293"/>
    </row>
    <row r="101" spans="1:10" ht="12.75" customHeight="1" x14ac:dyDescent="0.25">
      <c r="A101" s="268"/>
      <c r="B101" s="331" t="s">
        <v>145</v>
      </c>
      <c r="C101" s="269" t="s">
        <v>69</v>
      </c>
      <c r="D101" s="270"/>
      <c r="E101" s="271"/>
      <c r="G101" s="270"/>
      <c r="H101" s="271">
        <f>H102+H108+H112+H118</f>
        <v>798.06</v>
      </c>
      <c r="I101" s="303"/>
      <c r="J101" s="213"/>
    </row>
    <row r="102" spans="1:10" ht="12.75" customHeight="1" x14ac:dyDescent="0.25">
      <c r="A102" s="272"/>
      <c r="B102" s="332" t="s">
        <v>39</v>
      </c>
      <c r="C102" s="273" t="s">
        <v>42</v>
      </c>
      <c r="D102" s="234">
        <v>-1</v>
      </c>
      <c r="E102" s="38">
        <f>SUM(E103:E106)</f>
        <v>143</v>
      </c>
      <c r="F102" s="350" t="s">
        <v>48</v>
      </c>
      <c r="G102" s="234">
        <v>-1</v>
      </c>
      <c r="H102" s="38">
        <f>SUM(H103:H106)</f>
        <v>143</v>
      </c>
      <c r="I102" s="294"/>
      <c r="J102" s="293"/>
    </row>
    <row r="103" spans="1:10" ht="11.25" customHeight="1" x14ac:dyDescent="0.25">
      <c r="A103" s="239"/>
      <c r="B103" s="333"/>
      <c r="C103" s="240" t="s">
        <v>161</v>
      </c>
      <c r="D103" s="241">
        <v>-1</v>
      </c>
      <c r="E103" s="132">
        <v>16</v>
      </c>
      <c r="F103" s="358"/>
      <c r="G103" s="241">
        <v>-1</v>
      </c>
      <c r="H103" s="132">
        <f>E103</f>
        <v>16</v>
      </c>
      <c r="I103" s="294"/>
      <c r="J103" s="293"/>
    </row>
    <row r="104" spans="1:10" ht="11.25" customHeight="1" x14ac:dyDescent="0.25">
      <c r="A104" s="239"/>
      <c r="B104" s="333"/>
      <c r="C104" s="240" t="s">
        <v>162</v>
      </c>
      <c r="D104" s="241">
        <v>-1</v>
      </c>
      <c r="E104" s="132">
        <v>43</v>
      </c>
      <c r="F104" s="358"/>
      <c r="G104" s="241">
        <v>-1</v>
      </c>
      <c r="H104" s="132">
        <f>E104</f>
        <v>43</v>
      </c>
      <c r="I104" s="294"/>
      <c r="J104" s="293"/>
    </row>
    <row r="105" spans="1:10" ht="11.25" customHeight="1" x14ac:dyDescent="0.25">
      <c r="A105" s="239"/>
      <c r="B105" s="333"/>
      <c r="C105" s="240" t="s">
        <v>163</v>
      </c>
      <c r="D105" s="241">
        <v>-1</v>
      </c>
      <c r="E105" s="132">
        <v>42</v>
      </c>
      <c r="F105" s="358"/>
      <c r="G105" s="241">
        <v>-1</v>
      </c>
      <c r="H105" s="132">
        <f>E105</f>
        <v>42</v>
      </c>
      <c r="I105" s="294"/>
      <c r="J105" s="293"/>
    </row>
    <row r="106" spans="1:10" ht="11.25" customHeight="1" x14ac:dyDescent="0.25">
      <c r="A106" s="239"/>
      <c r="B106" s="333"/>
      <c r="C106" s="240" t="s">
        <v>164</v>
      </c>
      <c r="D106" s="241">
        <v>-1</v>
      </c>
      <c r="E106" s="132">
        <v>42</v>
      </c>
      <c r="F106" s="358"/>
      <c r="G106" s="241">
        <v>-1</v>
      </c>
      <c r="H106" s="132">
        <v>42</v>
      </c>
      <c r="I106" s="294"/>
      <c r="J106" s="293"/>
    </row>
    <row r="107" spans="1:10" ht="11.25" customHeight="1" x14ac:dyDescent="0.25">
      <c r="A107" s="471"/>
      <c r="B107" s="332"/>
      <c r="C107" s="472" t="s">
        <v>315</v>
      </c>
      <c r="D107" s="241"/>
      <c r="E107" s="473"/>
      <c r="F107" s="358"/>
      <c r="G107" s="241">
        <v>-1</v>
      </c>
      <c r="H107" s="473">
        <v>6.82</v>
      </c>
      <c r="I107" s="294"/>
      <c r="J107" s="293"/>
    </row>
    <row r="108" spans="1:10" ht="12.75" customHeight="1" x14ac:dyDescent="0.25">
      <c r="A108" s="272"/>
      <c r="B108" s="332" t="s">
        <v>40</v>
      </c>
      <c r="C108" s="273" t="s">
        <v>43</v>
      </c>
      <c r="D108" s="234">
        <v>-1</v>
      </c>
      <c r="E108" s="38">
        <f>SUM(E109:E111)</f>
        <v>75</v>
      </c>
      <c r="F108" s="423" t="s">
        <v>34</v>
      </c>
      <c r="G108" s="234">
        <v>-1</v>
      </c>
      <c r="H108" s="38">
        <f>SUM(H109:H111)</f>
        <v>74.58</v>
      </c>
      <c r="I108" s="294"/>
      <c r="J108" s="293"/>
    </row>
    <row r="109" spans="1:10" ht="11.25" customHeight="1" x14ac:dyDescent="0.25">
      <c r="A109" s="239"/>
      <c r="B109" s="333"/>
      <c r="C109" s="240" t="s">
        <v>29</v>
      </c>
      <c r="D109" s="241">
        <v>-1</v>
      </c>
      <c r="E109" s="132">
        <v>28</v>
      </c>
      <c r="F109" s="358"/>
      <c r="G109" s="241">
        <v>-1</v>
      </c>
      <c r="H109" s="132">
        <v>31.73</v>
      </c>
      <c r="I109" s="294"/>
      <c r="J109" s="293"/>
    </row>
    <row r="110" spans="1:10" ht="11.25" customHeight="1" x14ac:dyDescent="0.25">
      <c r="A110" s="239"/>
      <c r="B110" s="333"/>
      <c r="C110" s="240" t="s">
        <v>168</v>
      </c>
      <c r="D110" s="241">
        <v>-1</v>
      </c>
      <c r="E110" s="132">
        <v>20</v>
      </c>
      <c r="F110" s="358"/>
      <c r="G110" s="241">
        <v>-1</v>
      </c>
      <c r="H110" s="132">
        <v>16.059999999999999</v>
      </c>
      <c r="I110" s="294"/>
      <c r="J110" s="293"/>
    </row>
    <row r="111" spans="1:10" ht="11.25" customHeight="1" x14ac:dyDescent="0.25">
      <c r="A111" s="239"/>
      <c r="B111" s="333"/>
      <c r="C111" s="357" t="s">
        <v>170</v>
      </c>
      <c r="D111" s="241">
        <v>-1</v>
      </c>
      <c r="E111" s="132">
        <v>27</v>
      </c>
      <c r="F111" s="358"/>
      <c r="G111" s="241">
        <v>-1</v>
      </c>
      <c r="H111" s="132">
        <v>26.79</v>
      </c>
      <c r="I111" s="294"/>
      <c r="J111" s="293"/>
    </row>
    <row r="112" spans="1:10" ht="12.75" customHeight="1" x14ac:dyDescent="0.25">
      <c r="A112" s="266"/>
      <c r="B112" s="333" t="s">
        <v>78</v>
      </c>
      <c r="C112" s="233" t="s">
        <v>174</v>
      </c>
      <c r="D112" s="234">
        <v>-1</v>
      </c>
      <c r="E112" s="14">
        <f>SUM(E113:E117)</f>
        <v>199</v>
      </c>
      <c r="F112" s="424" t="s">
        <v>33</v>
      </c>
      <c r="G112" s="234">
        <v>-1</v>
      </c>
      <c r="H112" s="38">
        <f>SUM(H113:H117)</f>
        <v>438.47999999999996</v>
      </c>
      <c r="I112" s="294"/>
      <c r="J112" s="293"/>
    </row>
    <row r="113" spans="1:10" ht="11.25" customHeight="1" x14ac:dyDescent="0.25">
      <c r="A113" s="239"/>
      <c r="B113" s="333"/>
      <c r="C113" s="240" t="s">
        <v>241</v>
      </c>
      <c r="D113" s="241">
        <v>-1</v>
      </c>
      <c r="E113" s="132">
        <v>53</v>
      </c>
      <c r="F113" s="358"/>
      <c r="G113" s="241">
        <v>-1</v>
      </c>
      <c r="H113" s="132">
        <v>49.02</v>
      </c>
      <c r="I113" s="294"/>
      <c r="J113" s="293"/>
    </row>
    <row r="114" spans="1:10" ht="11.25" customHeight="1" x14ac:dyDescent="0.25">
      <c r="A114" s="239"/>
      <c r="B114" s="333"/>
      <c r="C114" s="357" t="s">
        <v>234</v>
      </c>
      <c r="D114" s="241" t="s">
        <v>182</v>
      </c>
      <c r="E114" s="132" t="s">
        <v>182</v>
      </c>
      <c r="F114" s="358"/>
      <c r="G114" s="241">
        <v>-1</v>
      </c>
      <c r="H114" s="132">
        <f>28.08+22.39</f>
        <v>50.47</v>
      </c>
      <c r="I114" s="294"/>
      <c r="J114" s="293"/>
    </row>
    <row r="115" spans="1:10" ht="11.25" customHeight="1" x14ac:dyDescent="0.25">
      <c r="A115" s="239"/>
      <c r="B115" s="333"/>
      <c r="C115" s="240" t="s">
        <v>242</v>
      </c>
      <c r="D115" s="241">
        <v>-1</v>
      </c>
      <c r="E115" s="132">
        <v>114</v>
      </c>
      <c r="F115" s="358"/>
      <c r="G115" s="241">
        <v>-1</v>
      </c>
      <c r="H115" s="132">
        <v>126.27</v>
      </c>
      <c r="I115" s="294"/>
      <c r="J115" s="293"/>
    </row>
    <row r="116" spans="1:10" ht="11.25" customHeight="1" x14ac:dyDescent="0.25">
      <c r="A116" s="239"/>
      <c r="B116" s="333"/>
      <c r="C116" s="240" t="s">
        <v>239</v>
      </c>
      <c r="D116" s="241">
        <v>-1</v>
      </c>
      <c r="E116" s="132">
        <v>32</v>
      </c>
      <c r="F116" s="358"/>
      <c r="G116" s="241">
        <v>-1</v>
      </c>
      <c r="H116" s="132">
        <v>85.83</v>
      </c>
      <c r="I116" s="294"/>
      <c r="J116" s="293"/>
    </row>
    <row r="117" spans="1:10" ht="11.25" customHeight="1" x14ac:dyDescent="0.25">
      <c r="A117" s="239"/>
      <c r="B117" s="333"/>
      <c r="C117" s="240" t="s">
        <v>240</v>
      </c>
      <c r="D117" s="241" t="s">
        <v>182</v>
      </c>
      <c r="E117" s="132" t="s">
        <v>182</v>
      </c>
      <c r="F117" s="358"/>
      <c r="G117" s="241">
        <v>-1</v>
      </c>
      <c r="H117" s="132">
        <v>126.89</v>
      </c>
      <c r="I117" s="294"/>
      <c r="J117" s="293"/>
    </row>
    <row r="118" spans="1:10" s="121" customFormat="1" x14ac:dyDescent="0.2">
      <c r="A118" s="232"/>
      <c r="B118" s="333" t="s">
        <v>79</v>
      </c>
      <c r="C118" s="274" t="s">
        <v>310</v>
      </c>
      <c r="D118" s="234">
        <v>-1</v>
      </c>
      <c r="E118" s="15">
        <f>SUM(E119:E121)</f>
        <v>142</v>
      </c>
      <c r="F118" s="350" t="s">
        <v>48</v>
      </c>
      <c r="G118" s="234">
        <v>-1</v>
      </c>
      <c r="H118" s="15">
        <f>SUM(H119:H121)</f>
        <v>142</v>
      </c>
      <c r="I118" s="304"/>
      <c r="J118" s="293"/>
    </row>
    <row r="119" spans="1:10" ht="11.25" customHeight="1" x14ac:dyDescent="0.25">
      <c r="A119" s="239"/>
      <c r="B119" s="333"/>
      <c r="C119" s="240" t="s">
        <v>158</v>
      </c>
      <c r="D119" s="241">
        <v>-1</v>
      </c>
      <c r="E119" s="132">
        <v>22</v>
      </c>
      <c r="F119" s="358"/>
      <c r="G119" s="241">
        <v>-1</v>
      </c>
      <c r="H119" s="132">
        <f>E119</f>
        <v>22</v>
      </c>
      <c r="I119" s="294"/>
      <c r="J119" s="293"/>
    </row>
    <row r="120" spans="1:10" ht="11.25" customHeight="1" x14ac:dyDescent="0.25">
      <c r="A120" s="239"/>
      <c r="B120" s="333"/>
      <c r="C120" s="240" t="s">
        <v>159</v>
      </c>
      <c r="D120" s="241">
        <v>-1</v>
      </c>
      <c r="E120" s="132">
        <v>95</v>
      </c>
      <c r="F120" s="358"/>
      <c r="G120" s="241">
        <v>-1</v>
      </c>
      <c r="H120" s="132">
        <f>E120</f>
        <v>95</v>
      </c>
      <c r="I120" s="294"/>
      <c r="J120" s="293"/>
    </row>
    <row r="121" spans="1:10" ht="11.25" customHeight="1" x14ac:dyDescent="0.25">
      <c r="A121" s="239"/>
      <c r="B121" s="333"/>
      <c r="C121" s="240" t="s">
        <v>160</v>
      </c>
      <c r="D121" s="241">
        <v>-1</v>
      </c>
      <c r="E121" s="132">
        <v>25</v>
      </c>
      <c r="F121" s="358"/>
      <c r="G121" s="241">
        <v>-1</v>
      </c>
      <c r="H121" s="132">
        <f>E121</f>
        <v>25</v>
      </c>
      <c r="I121" s="294"/>
      <c r="J121" s="293"/>
    </row>
    <row r="122" spans="1:10" ht="12.75" hidden="1" customHeight="1" x14ac:dyDescent="0.25">
      <c r="A122" s="275"/>
      <c r="B122" s="334" t="s">
        <v>146</v>
      </c>
      <c r="C122" s="276" t="s">
        <v>147</v>
      </c>
      <c r="D122" s="277"/>
      <c r="E122" s="278"/>
      <c r="F122" s="425"/>
      <c r="G122" s="277"/>
      <c r="H122" s="278"/>
      <c r="I122" s="305"/>
      <c r="J122" s="293"/>
    </row>
    <row r="123" spans="1:10" s="121" customFormat="1" hidden="1" x14ac:dyDescent="0.2">
      <c r="A123" s="232"/>
      <c r="B123" s="335" t="s">
        <v>45</v>
      </c>
      <c r="C123" s="233" t="s">
        <v>56</v>
      </c>
      <c r="D123" s="234">
        <v>0</v>
      </c>
      <c r="E123" s="15">
        <f>SUM(E124:E127)</f>
        <v>127</v>
      </c>
      <c r="F123" s="423" t="s">
        <v>34</v>
      </c>
      <c r="G123" s="234">
        <v>0</v>
      </c>
      <c r="H123" s="15" t="s">
        <v>182</v>
      </c>
      <c r="I123" s="304"/>
      <c r="J123" s="293"/>
    </row>
    <row r="124" spans="1:10" ht="11.25" hidden="1" customHeight="1" x14ac:dyDescent="0.25">
      <c r="A124" s="239"/>
      <c r="B124" s="336"/>
      <c r="C124" s="240" t="s">
        <v>178</v>
      </c>
      <c r="D124" s="241">
        <v>0</v>
      </c>
      <c r="E124" s="132">
        <v>23</v>
      </c>
      <c r="F124" s="358"/>
      <c r="G124" s="241">
        <v>0</v>
      </c>
      <c r="H124" s="132">
        <f>4*15</f>
        <v>60</v>
      </c>
      <c r="I124" s="296" t="s">
        <v>216</v>
      </c>
      <c r="J124" s="293"/>
    </row>
    <row r="125" spans="1:10" ht="11.25" hidden="1" customHeight="1" x14ac:dyDescent="0.25">
      <c r="A125" s="239"/>
      <c r="B125" s="336"/>
      <c r="C125" s="240" t="s">
        <v>179</v>
      </c>
      <c r="D125" s="241">
        <v>0</v>
      </c>
      <c r="E125" s="132">
        <v>24</v>
      </c>
      <c r="F125" s="358"/>
      <c r="G125" s="241">
        <v>0</v>
      </c>
      <c r="H125" s="132" t="s">
        <v>182</v>
      </c>
      <c r="I125" s="294"/>
      <c r="J125" s="293"/>
    </row>
    <row r="126" spans="1:10" ht="11.25" hidden="1" customHeight="1" x14ac:dyDescent="0.25">
      <c r="A126" s="239"/>
      <c r="B126" s="336"/>
      <c r="C126" s="240" t="s">
        <v>180</v>
      </c>
      <c r="D126" s="241">
        <v>0</v>
      </c>
      <c r="E126" s="132">
        <v>50</v>
      </c>
      <c r="F126" s="358"/>
      <c r="G126" s="241">
        <v>0</v>
      </c>
      <c r="H126" s="132" t="s">
        <v>182</v>
      </c>
      <c r="I126" s="294"/>
      <c r="J126" s="293"/>
    </row>
    <row r="127" spans="1:10" ht="11.25" hidden="1" customHeight="1" x14ac:dyDescent="0.25">
      <c r="A127" s="239"/>
      <c r="B127" s="336"/>
      <c r="C127" s="240" t="s">
        <v>181</v>
      </c>
      <c r="D127" s="241">
        <v>0</v>
      </c>
      <c r="E127" s="132">
        <v>30</v>
      </c>
      <c r="F127" s="358"/>
      <c r="G127" s="241">
        <v>0</v>
      </c>
      <c r="H127" s="132">
        <f>E127</f>
        <v>30</v>
      </c>
      <c r="I127" s="294"/>
      <c r="J127" s="293"/>
    </row>
    <row r="128" spans="1:10" ht="11.25" hidden="1" customHeight="1" x14ac:dyDescent="0.25">
      <c r="A128" s="239"/>
      <c r="B128" s="336"/>
      <c r="C128" s="240" t="s">
        <v>213</v>
      </c>
      <c r="D128" s="241"/>
      <c r="E128" s="132" t="s">
        <v>182</v>
      </c>
      <c r="F128" s="358"/>
      <c r="G128" s="241">
        <v>0</v>
      </c>
      <c r="H128" s="132">
        <v>30</v>
      </c>
      <c r="I128" s="294"/>
      <c r="J128" s="293"/>
    </row>
    <row r="129" spans="1:10" ht="11.25" hidden="1" customHeight="1" x14ac:dyDescent="0.25">
      <c r="A129" s="239"/>
      <c r="B129" s="336"/>
      <c r="C129" s="240" t="s">
        <v>197</v>
      </c>
      <c r="D129" s="241"/>
      <c r="E129" s="132" t="s">
        <v>182</v>
      </c>
      <c r="F129" s="358"/>
      <c r="G129" s="241">
        <v>0</v>
      </c>
      <c r="H129" s="132">
        <f>2*15</f>
        <v>30</v>
      </c>
      <c r="I129" s="296" t="s">
        <v>217</v>
      </c>
      <c r="J129" s="293"/>
    </row>
    <row r="130" spans="1:10" ht="11.25" hidden="1" customHeight="1" x14ac:dyDescent="0.25">
      <c r="A130" s="239"/>
      <c r="B130" s="336"/>
      <c r="C130" s="240" t="s">
        <v>198</v>
      </c>
      <c r="D130" s="241"/>
      <c r="E130" s="132" t="s">
        <v>182</v>
      </c>
      <c r="F130" s="358"/>
      <c r="G130" s="241">
        <v>0</v>
      </c>
      <c r="H130" s="132">
        <v>37</v>
      </c>
      <c r="I130" s="294"/>
      <c r="J130" s="293"/>
    </row>
    <row r="131" spans="1:10" ht="11.25" hidden="1" customHeight="1" x14ac:dyDescent="0.25">
      <c r="A131" s="239"/>
      <c r="B131" s="336"/>
      <c r="C131" s="240" t="s">
        <v>215</v>
      </c>
      <c r="D131" s="241"/>
      <c r="E131" s="132" t="s">
        <v>182</v>
      </c>
      <c r="F131" s="358"/>
      <c r="G131" s="241">
        <v>0</v>
      </c>
      <c r="H131" s="132">
        <f>16+12+12</f>
        <v>40</v>
      </c>
      <c r="I131" s="294"/>
      <c r="J131" s="293"/>
    </row>
    <row r="132" spans="1:10" hidden="1" x14ac:dyDescent="0.25">
      <c r="A132" s="232"/>
      <c r="B132" s="335" t="s">
        <v>47</v>
      </c>
      <c r="C132" s="233" t="s">
        <v>46</v>
      </c>
      <c r="D132" s="234">
        <v>0</v>
      </c>
      <c r="E132" s="15">
        <f>SUM(E133:E134)</f>
        <v>75</v>
      </c>
      <c r="F132" s="426" t="s">
        <v>48</v>
      </c>
      <c r="G132" s="234">
        <v>0</v>
      </c>
      <c r="H132" s="15" t="s">
        <v>182</v>
      </c>
      <c r="I132" s="294"/>
      <c r="J132" s="293"/>
    </row>
    <row r="133" spans="1:10" ht="11.25" hidden="1" customHeight="1" x14ac:dyDescent="0.25">
      <c r="A133" s="239"/>
      <c r="B133" s="336"/>
      <c r="C133" s="240" t="s">
        <v>176</v>
      </c>
      <c r="D133" s="241">
        <v>0</v>
      </c>
      <c r="E133" s="132">
        <v>25</v>
      </c>
      <c r="F133" s="358"/>
      <c r="G133" s="241">
        <v>0</v>
      </c>
      <c r="H133" s="132">
        <f>E133</f>
        <v>25</v>
      </c>
      <c r="I133" s="294"/>
      <c r="J133" s="293"/>
    </row>
    <row r="134" spans="1:10" ht="11.25" hidden="1" customHeight="1" x14ac:dyDescent="0.25">
      <c r="A134" s="239"/>
      <c r="B134" s="336"/>
      <c r="C134" s="240" t="s">
        <v>177</v>
      </c>
      <c r="D134" s="241">
        <v>0</v>
      </c>
      <c r="E134" s="132">
        <v>50</v>
      </c>
      <c r="F134" s="358"/>
      <c r="G134" s="241">
        <v>0</v>
      </c>
      <c r="H134" s="132">
        <f>E134</f>
        <v>50</v>
      </c>
      <c r="I134" s="294"/>
      <c r="J134" s="293"/>
    </row>
    <row r="135" spans="1:10" ht="11.25" hidden="1" customHeight="1" x14ac:dyDescent="0.25">
      <c r="A135" s="239"/>
      <c r="B135" s="336"/>
      <c r="C135" s="240" t="s">
        <v>214</v>
      </c>
      <c r="D135" s="241"/>
      <c r="E135" s="132"/>
      <c r="F135" s="358"/>
      <c r="G135" s="241">
        <v>0</v>
      </c>
      <c r="H135" s="132">
        <v>58</v>
      </c>
      <c r="I135" s="294"/>
      <c r="J135" s="293"/>
    </row>
    <row r="136" spans="1:10" hidden="1" x14ac:dyDescent="0.25">
      <c r="A136" s="232"/>
      <c r="B136" s="335" t="s">
        <v>83</v>
      </c>
      <c r="C136" s="233" t="s">
        <v>84</v>
      </c>
      <c r="D136" s="234">
        <v>0</v>
      </c>
      <c r="E136" s="15">
        <f>SUM(E137:E138)</f>
        <v>48</v>
      </c>
      <c r="F136" s="426" t="s">
        <v>48</v>
      </c>
      <c r="G136" s="234">
        <v>0</v>
      </c>
      <c r="H136" s="15" t="s">
        <v>182</v>
      </c>
      <c r="I136" s="306"/>
      <c r="J136" s="293"/>
    </row>
    <row r="137" spans="1:10" ht="11.25" hidden="1" customHeight="1" x14ac:dyDescent="0.25">
      <c r="A137" s="239"/>
      <c r="B137" s="336"/>
      <c r="C137" s="240" t="s">
        <v>178</v>
      </c>
      <c r="D137" s="241">
        <v>0</v>
      </c>
      <c r="E137" s="132">
        <v>24</v>
      </c>
      <c r="F137" s="358"/>
      <c r="G137" s="241">
        <v>0</v>
      </c>
      <c r="H137" s="132">
        <v>15</v>
      </c>
      <c r="I137" s="294"/>
      <c r="J137" s="293"/>
    </row>
    <row r="138" spans="1:10" ht="11.25" hidden="1" customHeight="1" x14ac:dyDescent="0.25">
      <c r="A138" s="239"/>
      <c r="B138" s="336"/>
      <c r="C138" s="240" t="s">
        <v>179</v>
      </c>
      <c r="D138" s="241">
        <v>0</v>
      </c>
      <c r="E138" s="132">
        <v>24</v>
      </c>
      <c r="F138" s="358"/>
      <c r="G138" s="241">
        <v>0</v>
      </c>
      <c r="H138" s="132">
        <v>15</v>
      </c>
      <c r="I138" s="294"/>
      <c r="J138" s="293"/>
    </row>
    <row r="139" spans="1:10" ht="12.75" customHeight="1" x14ac:dyDescent="0.25">
      <c r="A139" s="279"/>
      <c r="B139" s="337" t="s">
        <v>148</v>
      </c>
      <c r="C139" s="280" t="s">
        <v>149</v>
      </c>
      <c r="D139" s="281"/>
      <c r="E139" s="282"/>
      <c r="F139" s="427"/>
      <c r="G139" s="281"/>
      <c r="H139" s="282">
        <f>H140</f>
        <v>187.5</v>
      </c>
      <c r="I139" s="307"/>
      <c r="J139" s="224"/>
    </row>
    <row r="140" spans="1:10" x14ac:dyDescent="0.25">
      <c r="A140" s="232"/>
      <c r="B140" s="338" t="s">
        <v>49</v>
      </c>
      <c r="C140" s="233" t="s">
        <v>55</v>
      </c>
      <c r="D140" s="234">
        <v>-1</v>
      </c>
      <c r="E140" s="15">
        <v>188</v>
      </c>
      <c r="F140" s="426" t="s">
        <v>48</v>
      </c>
      <c r="G140" s="234">
        <v>-1</v>
      </c>
      <c r="H140" s="15">
        <v>187.5</v>
      </c>
      <c r="I140" s="294"/>
      <c r="J140" s="293"/>
    </row>
    <row r="141" spans="1:10" hidden="1" x14ac:dyDescent="0.25">
      <c r="A141" s="64"/>
      <c r="B141" s="339" t="s">
        <v>62</v>
      </c>
      <c r="C141" s="6" t="s">
        <v>22</v>
      </c>
      <c r="D141" s="214">
        <v>0</v>
      </c>
      <c r="E141" s="15">
        <v>46</v>
      </c>
      <c r="F141" s="423" t="s">
        <v>34</v>
      </c>
      <c r="G141" s="214">
        <v>0</v>
      </c>
      <c r="H141" s="15">
        <v>15</v>
      </c>
      <c r="I141" s="308"/>
      <c r="J141" s="293"/>
    </row>
    <row r="142" spans="1:10" hidden="1" x14ac:dyDescent="0.25">
      <c r="A142" s="64"/>
      <c r="B142" s="339" t="s">
        <v>63</v>
      </c>
      <c r="C142" s="6" t="s">
        <v>82</v>
      </c>
      <c r="D142" s="214">
        <v>0</v>
      </c>
      <c r="E142" s="15">
        <v>150</v>
      </c>
      <c r="F142" s="426"/>
      <c r="G142" s="214">
        <v>0</v>
      </c>
      <c r="H142" s="15">
        <f>SUM(H143:H144)</f>
        <v>185.6</v>
      </c>
      <c r="I142" s="308"/>
      <c r="J142" s="293"/>
    </row>
    <row r="143" spans="1:10" ht="11.25" hidden="1" customHeight="1" x14ac:dyDescent="0.25">
      <c r="A143" s="119"/>
      <c r="B143" s="340"/>
      <c r="C143" s="130" t="s">
        <v>82</v>
      </c>
      <c r="D143" s="215">
        <v>0</v>
      </c>
      <c r="E143" s="132">
        <v>150</v>
      </c>
      <c r="F143" s="358" t="s">
        <v>48</v>
      </c>
      <c r="G143" s="215">
        <v>0</v>
      </c>
      <c r="H143" s="132">
        <v>127.6</v>
      </c>
      <c r="I143" s="308"/>
      <c r="J143" s="293"/>
    </row>
    <row r="144" spans="1:10" ht="11.25" hidden="1" customHeight="1" x14ac:dyDescent="0.25">
      <c r="A144" s="119"/>
      <c r="B144" s="340"/>
      <c r="C144" s="130" t="s">
        <v>199</v>
      </c>
      <c r="D144" s="215"/>
      <c r="E144" s="132" t="s">
        <v>182</v>
      </c>
      <c r="F144" s="358" t="s">
        <v>34</v>
      </c>
      <c r="G144" s="215">
        <v>0</v>
      </c>
      <c r="H144" s="132">
        <v>58</v>
      </c>
      <c r="I144" s="308"/>
      <c r="J144" s="293"/>
    </row>
    <row r="145" spans="1:10" hidden="1" x14ac:dyDescent="0.25">
      <c r="A145" s="64"/>
      <c r="B145" s="339" t="s">
        <v>206</v>
      </c>
      <c r="C145" s="6" t="s">
        <v>207</v>
      </c>
      <c r="D145" s="214">
        <v>0</v>
      </c>
      <c r="E145" s="15">
        <v>15</v>
      </c>
      <c r="F145" s="423" t="s">
        <v>34</v>
      </c>
      <c r="G145" s="214">
        <v>0</v>
      </c>
      <c r="H145" s="15">
        <v>15</v>
      </c>
      <c r="I145" s="308"/>
      <c r="J145" s="293"/>
    </row>
    <row r="146" spans="1:10" hidden="1" x14ac:dyDescent="0.25">
      <c r="A146" s="64"/>
      <c r="B146" s="339" t="s">
        <v>208</v>
      </c>
      <c r="C146" s="6" t="s">
        <v>209</v>
      </c>
      <c r="D146" s="214">
        <v>0</v>
      </c>
      <c r="E146" s="15">
        <v>25</v>
      </c>
      <c r="F146" s="423" t="s">
        <v>34</v>
      </c>
      <c r="G146" s="214">
        <v>0</v>
      </c>
      <c r="H146" s="15">
        <v>15</v>
      </c>
      <c r="I146" s="308"/>
      <c r="J146" s="293"/>
    </row>
    <row r="147" spans="1:10" ht="12.75" customHeight="1" x14ac:dyDescent="0.25">
      <c r="A147" s="206"/>
      <c r="B147" s="341" t="s">
        <v>150</v>
      </c>
      <c r="C147" s="207" t="s">
        <v>151</v>
      </c>
      <c r="D147" s="216"/>
      <c r="E147" s="208"/>
      <c r="F147" s="428"/>
      <c r="G147" s="216"/>
      <c r="H147" s="208">
        <f>H148</f>
        <v>228.36</v>
      </c>
      <c r="I147" s="309"/>
      <c r="J147" s="293"/>
    </row>
    <row r="148" spans="1:10" x14ac:dyDescent="0.25">
      <c r="A148" s="64"/>
      <c r="B148" s="342" t="s">
        <v>57</v>
      </c>
      <c r="C148" s="6" t="s">
        <v>30</v>
      </c>
      <c r="D148" s="214">
        <v>0</v>
      </c>
      <c r="E148" s="15">
        <v>247</v>
      </c>
      <c r="F148" s="424" t="s">
        <v>33</v>
      </c>
      <c r="G148" s="214">
        <v>0</v>
      </c>
      <c r="H148" s="15">
        <v>228.36</v>
      </c>
      <c r="I148" s="308"/>
      <c r="J148" s="293"/>
    </row>
    <row r="149" spans="1:10" s="227" customFormat="1" ht="12.75" customHeight="1" x14ac:dyDescent="0.25">
      <c r="A149" s="283"/>
      <c r="B149" s="454" t="s">
        <v>231</v>
      </c>
      <c r="C149" s="449" t="s">
        <v>232</v>
      </c>
      <c r="D149" s="284"/>
      <c r="E149" s="285"/>
      <c r="F149" s="429"/>
      <c r="G149" s="461"/>
      <c r="H149" s="285">
        <f>SUM(H150:H154)</f>
        <v>1100.93</v>
      </c>
      <c r="I149" s="310"/>
      <c r="J149" s="226"/>
    </row>
    <row r="150" spans="1:10" x14ac:dyDescent="0.25">
      <c r="A150" s="458"/>
      <c r="B150" s="456"/>
      <c r="C150" s="240" t="s">
        <v>324</v>
      </c>
      <c r="D150" s="450"/>
      <c r="E150" s="286"/>
      <c r="F150" s="421" t="s">
        <v>33</v>
      </c>
      <c r="G150" s="462">
        <v>-1</v>
      </c>
      <c r="H150" s="132">
        <v>30.69</v>
      </c>
      <c r="I150" s="469"/>
      <c r="J150" s="293"/>
    </row>
    <row r="151" spans="1:10" x14ac:dyDescent="0.25">
      <c r="A151" s="459"/>
      <c r="B151" s="456"/>
      <c r="C151" s="240" t="s">
        <v>325</v>
      </c>
      <c r="D151" s="451"/>
      <c r="E151" s="45"/>
      <c r="F151" s="421" t="s">
        <v>33</v>
      </c>
      <c r="G151" s="462">
        <v>-1</v>
      </c>
      <c r="H151" s="132">
        <v>48.66</v>
      </c>
      <c r="I151" s="463"/>
      <c r="J151" s="293"/>
    </row>
    <row r="152" spans="1:10" x14ac:dyDescent="0.25">
      <c r="A152" s="459"/>
      <c r="B152" s="456"/>
      <c r="C152" s="240" t="s">
        <v>157</v>
      </c>
      <c r="D152" s="451"/>
      <c r="E152" s="45"/>
      <c r="F152" s="421" t="s">
        <v>33</v>
      </c>
      <c r="G152" s="462">
        <v>-1</v>
      </c>
      <c r="H152" s="132">
        <v>29.45</v>
      </c>
      <c r="I152" s="463"/>
      <c r="J152" s="293"/>
    </row>
    <row r="153" spans="1:10" x14ac:dyDescent="0.25">
      <c r="A153" s="459"/>
      <c r="B153" s="456"/>
      <c r="C153" s="240" t="s">
        <v>109</v>
      </c>
      <c r="D153" s="451"/>
      <c r="E153" s="45"/>
      <c r="F153" s="421" t="s">
        <v>33</v>
      </c>
      <c r="G153" s="462">
        <v>-1</v>
      </c>
      <c r="H153" s="132">
        <v>49.89</v>
      </c>
      <c r="I153" s="463"/>
      <c r="J153" s="293"/>
    </row>
    <row r="154" spans="1:10" x14ac:dyDescent="0.25">
      <c r="A154" s="459"/>
      <c r="B154" s="456"/>
      <c r="C154" s="240" t="s">
        <v>233</v>
      </c>
      <c r="D154" s="450" t="s">
        <v>182</v>
      </c>
      <c r="E154" s="286" t="s">
        <v>182</v>
      </c>
      <c r="F154" s="467"/>
      <c r="G154" s="462">
        <v>0</v>
      </c>
      <c r="H154" s="132">
        <f>31.86+158.18+9.77+24.08+33.66+77.36+108.73+50.9+223.49+224.21</f>
        <v>942.24000000000012</v>
      </c>
      <c r="I154" s="463"/>
      <c r="J154" s="293"/>
    </row>
    <row r="155" spans="1:10" x14ac:dyDescent="0.25">
      <c r="A155" s="460"/>
      <c r="B155" s="457"/>
      <c r="C155" s="453"/>
      <c r="D155" s="451"/>
      <c r="E155" s="45"/>
      <c r="F155" s="468"/>
      <c r="G155" s="464"/>
      <c r="H155" s="465"/>
      <c r="I155" s="466"/>
      <c r="J155" s="293"/>
    </row>
    <row r="156" spans="1:10" x14ac:dyDescent="0.25">
      <c r="A156" s="287"/>
      <c r="B156" s="455" t="s">
        <v>251</v>
      </c>
      <c r="C156" s="452"/>
      <c r="D156" s="288"/>
      <c r="E156" s="289" t="e">
        <f>E15+E38+E80+E89+E97+E98+E102+E108+E112+E123+E148+E8+#REF!</f>
        <v>#REF!</v>
      </c>
      <c r="F156" s="430"/>
      <c r="G156" s="288"/>
      <c r="H156" s="289">
        <f>H15+H38+H52+H66+H80+H85+H88+H108+H112+H148</f>
        <v>3022.6800000000003</v>
      </c>
      <c r="I156" s="290"/>
      <c r="J156" s="218"/>
    </row>
    <row r="157" spans="1:10" x14ac:dyDescent="0.25">
      <c r="C157" s="20"/>
      <c r="D157" s="20"/>
      <c r="E157" s="20"/>
      <c r="F157" s="431"/>
      <c r="G157" s="20"/>
      <c r="H157" s="20"/>
      <c r="I157" s="20"/>
    </row>
    <row r="158" spans="1:10" x14ac:dyDescent="0.25">
      <c r="C158" s="20"/>
      <c r="D158" s="20"/>
      <c r="E158" s="20"/>
      <c r="F158" s="431"/>
      <c r="G158" s="20"/>
      <c r="H158" s="20"/>
      <c r="I158" s="20"/>
    </row>
    <row r="159" spans="1:10" x14ac:dyDescent="0.25">
      <c r="D159"/>
      <c r="F159" s="475"/>
      <c r="G159"/>
      <c r="J159" s="474"/>
    </row>
    <row r="160" spans="1:10" x14ac:dyDescent="0.25">
      <c r="C160" s="476"/>
      <c r="D160" s="477"/>
      <c r="E160" s="478"/>
      <c r="F160" s="479"/>
      <c r="G160" s="477"/>
      <c r="H160" s="478"/>
      <c r="J160" s="474"/>
    </row>
    <row r="161" spans="3:10" x14ac:dyDescent="0.25">
      <c r="C161" s="476"/>
      <c r="D161" s="477"/>
      <c r="E161" s="478"/>
      <c r="F161" s="479"/>
      <c r="G161" s="477"/>
      <c r="H161" s="478"/>
      <c r="J161" s="474"/>
    </row>
    <row r="162" spans="3:10" x14ac:dyDescent="0.25">
      <c r="D162"/>
      <c r="F162" s="475"/>
      <c r="G162"/>
      <c r="J162" s="474"/>
    </row>
    <row r="163" spans="3:10" x14ac:dyDescent="0.25">
      <c r="D163"/>
      <c r="F163" s="475"/>
      <c r="G163"/>
      <c r="J163" s="474"/>
    </row>
    <row r="164" spans="3:10" x14ac:dyDescent="0.25">
      <c r="D164"/>
      <c r="G164"/>
    </row>
    <row r="165" spans="3:10" x14ac:dyDescent="0.25">
      <c r="D165"/>
      <c r="G165"/>
    </row>
    <row r="166" spans="3:10" x14ac:dyDescent="0.25">
      <c r="D166"/>
      <c r="G166"/>
    </row>
    <row r="167" spans="3:10" x14ac:dyDescent="0.25">
      <c r="D167"/>
      <c r="G167"/>
    </row>
    <row r="168" spans="3:10" x14ac:dyDescent="0.25">
      <c r="D168"/>
      <c r="G168"/>
    </row>
    <row r="169" spans="3:10" x14ac:dyDescent="0.25">
      <c r="D169"/>
      <c r="G169"/>
    </row>
    <row r="170" spans="3:10" x14ac:dyDescent="0.25">
      <c r="D170"/>
      <c r="G170"/>
    </row>
    <row r="171" spans="3:10" x14ac:dyDescent="0.25">
      <c r="D171"/>
      <c r="G171"/>
    </row>
    <row r="172" spans="3:10" x14ac:dyDescent="0.25">
      <c r="D172"/>
      <c r="G172"/>
    </row>
    <row r="173" spans="3:10" x14ac:dyDescent="0.25">
      <c r="D173"/>
      <c r="G173"/>
    </row>
    <row r="174" spans="3:10" x14ac:dyDescent="0.25">
      <c r="D174"/>
      <c r="G174"/>
    </row>
    <row r="175" spans="3:10" x14ac:dyDescent="0.25">
      <c r="D175"/>
      <c r="G175"/>
    </row>
    <row r="176" spans="3:10" x14ac:dyDescent="0.25">
      <c r="D176"/>
      <c r="G176"/>
    </row>
    <row r="177" spans="4:7" x14ac:dyDescent="0.25">
      <c r="D177"/>
      <c r="G177"/>
    </row>
    <row r="178" spans="4:7" x14ac:dyDescent="0.25">
      <c r="D178"/>
      <c r="G178"/>
    </row>
    <row r="179" spans="4:7" x14ac:dyDescent="0.25">
      <c r="D179"/>
      <c r="G179"/>
    </row>
    <row r="180" spans="4:7" x14ac:dyDescent="0.25">
      <c r="D180"/>
      <c r="G180"/>
    </row>
    <row r="181" spans="4:7" x14ac:dyDescent="0.25">
      <c r="D181"/>
      <c r="G181"/>
    </row>
    <row r="182" spans="4:7" x14ac:dyDescent="0.25">
      <c r="D182"/>
      <c r="G182"/>
    </row>
    <row r="183" spans="4:7" x14ac:dyDescent="0.25">
      <c r="D183"/>
    </row>
    <row r="184" spans="4:7" x14ac:dyDescent="0.25">
      <c r="D184"/>
    </row>
    <row r="185" spans="4:7" x14ac:dyDescent="0.25">
      <c r="D185"/>
    </row>
    <row r="186" spans="4:7" x14ac:dyDescent="0.25">
      <c r="D186"/>
    </row>
    <row r="187" spans="4:7" x14ac:dyDescent="0.25">
      <c r="D187"/>
    </row>
    <row r="188" spans="4:7" x14ac:dyDescent="0.25">
      <c r="D188"/>
    </row>
    <row r="189" spans="4:7" x14ac:dyDescent="0.25">
      <c r="D189"/>
    </row>
    <row r="190" spans="4:7" x14ac:dyDescent="0.25">
      <c r="D190"/>
    </row>
    <row r="191" spans="4:7" x14ac:dyDescent="0.25">
      <c r="D191"/>
    </row>
    <row r="192" spans="4:7" x14ac:dyDescent="0.25">
      <c r="D192"/>
    </row>
  </sheetData>
  <phoneticPr fontId="16" type="noConversion"/>
  <pageMargins left="0.25" right="0.25" top="0.75" bottom="0.75" header="0.3" footer="0.3"/>
  <pageSetup paperSize="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6670C-DFD7-4435-8AD0-A8B3D1EC40C0}">
  <sheetPr>
    <tabColor rgb="FFFFFF00"/>
  </sheetPr>
  <dimension ref="A1:I45"/>
  <sheetViews>
    <sheetView zoomScale="110" zoomScaleNormal="110" workbookViewId="0">
      <selection activeCell="I35" sqref="I35"/>
    </sheetView>
  </sheetViews>
  <sheetFormatPr baseColWidth="10" defaultColWidth="11.42578125" defaultRowHeight="15" x14ac:dyDescent="0.25"/>
  <cols>
    <col min="1" max="1" width="9.85546875" style="20" customWidth="1"/>
    <col min="2" max="2" width="7" style="20" customWidth="1"/>
    <col min="3" max="3" width="6.140625" style="59" customWidth="1"/>
    <col min="4" max="4" width="26.5703125" customWidth="1"/>
    <col min="5" max="5" width="11.42578125" customWidth="1"/>
    <col min="6" max="6" width="15.5703125" customWidth="1"/>
    <col min="9" max="9" width="11.42578125" customWidth="1"/>
  </cols>
  <sheetData>
    <row r="1" spans="1:9" x14ac:dyDescent="0.25">
      <c r="A1" s="61" t="s">
        <v>73</v>
      </c>
      <c r="B1" s="61"/>
      <c r="C1" s="62"/>
      <c r="D1" s="1"/>
      <c r="E1" s="1"/>
      <c r="F1" s="3"/>
      <c r="G1" s="1"/>
    </row>
    <row r="2" spans="1:9" ht="15.75" x14ac:dyDescent="0.25">
      <c r="C2" s="27" t="s">
        <v>65</v>
      </c>
      <c r="D2" s="1"/>
      <c r="E2" s="1"/>
      <c r="F2" s="3"/>
      <c r="G2" s="1"/>
    </row>
    <row r="3" spans="1:9" x14ac:dyDescent="0.25">
      <c r="A3" s="28" t="s">
        <v>0</v>
      </c>
      <c r="B3" s="28"/>
      <c r="C3" s="60"/>
      <c r="D3" s="29" t="s">
        <v>66</v>
      </c>
      <c r="E3" s="29" t="s">
        <v>2</v>
      </c>
      <c r="F3" s="30"/>
      <c r="G3" s="29" t="s">
        <v>3</v>
      </c>
      <c r="H3" s="2"/>
      <c r="I3" s="2"/>
    </row>
    <row r="4" spans="1:9" x14ac:dyDescent="0.25">
      <c r="A4" s="66">
        <v>0</v>
      </c>
      <c r="B4" s="66"/>
      <c r="C4" s="93" t="s">
        <v>52</v>
      </c>
      <c r="D4" s="6" t="s">
        <v>93</v>
      </c>
      <c r="E4" s="7">
        <v>0</v>
      </c>
      <c r="F4" s="10"/>
      <c r="G4" s="15">
        <v>440</v>
      </c>
      <c r="H4" s="7"/>
    </row>
    <row r="5" spans="1:9" x14ac:dyDescent="0.25">
      <c r="A5" s="64">
        <v>0.1</v>
      </c>
      <c r="B5" s="64"/>
      <c r="C5" s="93" t="s">
        <v>53</v>
      </c>
      <c r="D5" s="6" t="s">
        <v>94</v>
      </c>
      <c r="E5" s="7">
        <v>-1</v>
      </c>
      <c r="F5" s="7"/>
      <c r="G5" s="15">
        <v>790</v>
      </c>
      <c r="H5" s="7"/>
    </row>
    <row r="6" spans="1:9" x14ac:dyDescent="0.25">
      <c r="A6" s="64">
        <v>0.2</v>
      </c>
      <c r="B6" s="64"/>
      <c r="C6" s="93" t="s">
        <v>51</v>
      </c>
      <c r="D6" s="6" t="s">
        <v>101</v>
      </c>
      <c r="E6" s="7">
        <v>1</v>
      </c>
      <c r="F6" s="7"/>
      <c r="G6" s="15">
        <v>75</v>
      </c>
      <c r="H6" s="7"/>
    </row>
    <row r="7" spans="1:9" x14ac:dyDescent="0.25">
      <c r="A7" s="64">
        <v>1</v>
      </c>
      <c r="B7" s="64"/>
      <c r="C7" s="81" t="s">
        <v>36</v>
      </c>
      <c r="D7" s="6" t="s">
        <v>20</v>
      </c>
      <c r="E7" s="7">
        <v>-1</v>
      </c>
      <c r="F7" s="86" t="s">
        <v>33</v>
      </c>
      <c r="G7" s="15">
        <v>581.78</v>
      </c>
      <c r="H7" s="7"/>
    </row>
    <row r="8" spans="1:9" x14ac:dyDescent="0.25">
      <c r="A8" s="64">
        <v>8</v>
      </c>
      <c r="B8" s="64"/>
      <c r="C8" s="81" t="s">
        <v>38</v>
      </c>
      <c r="D8" s="6" t="s">
        <v>12</v>
      </c>
      <c r="E8" s="7">
        <v>-1</v>
      </c>
      <c r="F8" s="88" t="s">
        <v>33</v>
      </c>
      <c r="G8" s="15">
        <v>365.63</v>
      </c>
      <c r="H8" s="9"/>
    </row>
    <row r="9" spans="1:9" x14ac:dyDescent="0.25">
      <c r="A9" s="64">
        <v>9</v>
      </c>
      <c r="B9" s="64"/>
      <c r="C9" s="204" t="s">
        <v>37</v>
      </c>
      <c r="D9" s="6" t="s">
        <v>54</v>
      </c>
      <c r="E9" s="7">
        <v>-1</v>
      </c>
      <c r="F9" s="10" t="s">
        <v>48</v>
      </c>
      <c r="G9" s="15">
        <f>SUM(G10:G12)</f>
        <v>250</v>
      </c>
      <c r="H9" s="7"/>
    </row>
    <row r="10" spans="1:9" ht="12.75" customHeight="1" x14ac:dyDescent="0.25">
      <c r="A10" s="64"/>
      <c r="B10" s="64"/>
      <c r="C10" s="203" t="s">
        <v>85</v>
      </c>
      <c r="D10" s="130" t="s">
        <v>86</v>
      </c>
      <c r="E10" s="131">
        <v>-1</v>
      </c>
      <c r="F10" s="199"/>
      <c r="G10" s="132">
        <v>100</v>
      </c>
      <c r="H10" s="7"/>
    </row>
    <row r="11" spans="1:9" ht="12.75" customHeight="1" x14ac:dyDescent="0.25">
      <c r="A11" s="64"/>
      <c r="B11" s="64"/>
      <c r="C11" s="203" t="s">
        <v>89</v>
      </c>
      <c r="D11" s="130" t="s">
        <v>87</v>
      </c>
      <c r="E11" s="131">
        <v>-1</v>
      </c>
      <c r="F11" s="199"/>
      <c r="G11" s="132">
        <v>50</v>
      </c>
      <c r="H11" s="7"/>
    </row>
    <row r="12" spans="1:9" ht="12.75" customHeight="1" x14ac:dyDescent="0.25">
      <c r="A12" s="64"/>
      <c r="B12" s="64"/>
      <c r="C12" s="203" t="s">
        <v>90</v>
      </c>
      <c r="D12" s="130" t="s">
        <v>88</v>
      </c>
      <c r="E12" s="131">
        <v>-1</v>
      </c>
      <c r="F12" s="199"/>
      <c r="G12" s="132">
        <v>100</v>
      </c>
      <c r="H12" s="7"/>
    </row>
    <row r="13" spans="1:9" x14ac:dyDescent="0.25">
      <c r="A13" s="64" t="s">
        <v>103</v>
      </c>
      <c r="B13" s="64"/>
      <c r="C13" s="81" t="s">
        <v>74</v>
      </c>
      <c r="D13" s="6" t="s">
        <v>35</v>
      </c>
      <c r="E13" s="7">
        <v>-1</v>
      </c>
      <c r="F13" s="124" t="s">
        <v>34</v>
      </c>
      <c r="G13" s="15">
        <v>300</v>
      </c>
      <c r="H13" s="7"/>
    </row>
    <row r="14" spans="1:9" x14ac:dyDescent="0.25">
      <c r="A14" s="64"/>
      <c r="B14" s="64"/>
      <c r="C14" s="81" t="s">
        <v>75</v>
      </c>
      <c r="D14" s="16" t="s">
        <v>91</v>
      </c>
      <c r="E14" s="12">
        <v>-1</v>
      </c>
      <c r="F14" s="124" t="s">
        <v>34</v>
      </c>
      <c r="G14" s="45">
        <f>G15+G16</f>
        <v>500</v>
      </c>
      <c r="H14" s="7"/>
    </row>
    <row r="15" spans="1:9" ht="11.25" customHeight="1" x14ac:dyDescent="0.25">
      <c r="A15" s="119">
        <v>3</v>
      </c>
      <c r="B15" s="119"/>
      <c r="C15" s="129" t="s">
        <v>80</v>
      </c>
      <c r="D15" s="130" t="s">
        <v>60</v>
      </c>
      <c r="E15" s="131">
        <v>-1</v>
      </c>
      <c r="F15" s="133"/>
      <c r="G15" s="132">
        <v>200</v>
      </c>
      <c r="H15" s="7"/>
    </row>
    <row r="16" spans="1:9" ht="11.25" customHeight="1" x14ac:dyDescent="0.25">
      <c r="A16" s="119">
        <v>14</v>
      </c>
      <c r="B16" s="119"/>
      <c r="C16" s="129" t="s">
        <v>81</v>
      </c>
      <c r="D16" s="130" t="s">
        <v>61</v>
      </c>
      <c r="E16" s="131">
        <v>-1</v>
      </c>
      <c r="F16" s="133"/>
      <c r="G16" s="132">
        <v>300</v>
      </c>
      <c r="H16" s="7"/>
    </row>
    <row r="17" spans="1:9" x14ac:dyDescent="0.25">
      <c r="A17" s="64">
        <v>13</v>
      </c>
      <c r="B17" s="65"/>
      <c r="C17" s="83" t="s">
        <v>76</v>
      </c>
      <c r="D17" s="16" t="s">
        <v>17</v>
      </c>
      <c r="E17" s="7">
        <v>-1</v>
      </c>
      <c r="F17" s="125" t="s">
        <v>33</v>
      </c>
      <c r="G17" s="38">
        <v>72.73</v>
      </c>
      <c r="H17" s="7"/>
    </row>
    <row r="18" spans="1:9" x14ac:dyDescent="0.25">
      <c r="A18" s="64">
        <v>5</v>
      </c>
      <c r="B18" s="65"/>
      <c r="C18" s="123" t="s">
        <v>44</v>
      </c>
      <c r="D18" s="6" t="s">
        <v>21</v>
      </c>
      <c r="E18" s="7">
        <v>0</v>
      </c>
      <c r="F18" s="87" t="s">
        <v>34</v>
      </c>
      <c r="G18" s="15">
        <v>194.94</v>
      </c>
      <c r="H18" s="7"/>
    </row>
    <row r="19" spans="1:9" x14ac:dyDescent="0.25">
      <c r="A19" s="64">
        <v>15</v>
      </c>
      <c r="B19" s="65"/>
      <c r="C19" s="123" t="s">
        <v>77</v>
      </c>
      <c r="D19" s="6" t="s">
        <v>18</v>
      </c>
      <c r="E19" s="7">
        <v>-1</v>
      </c>
      <c r="F19" s="87" t="s">
        <v>34</v>
      </c>
      <c r="G19" s="15">
        <v>119.68</v>
      </c>
      <c r="H19" s="7"/>
    </row>
    <row r="20" spans="1:9" ht="12.75" customHeight="1" x14ac:dyDescent="0.25">
      <c r="A20" s="64">
        <v>4</v>
      </c>
      <c r="B20" s="65"/>
      <c r="C20" s="123" t="s">
        <v>92</v>
      </c>
      <c r="D20" s="16" t="s">
        <v>23</v>
      </c>
      <c r="E20" s="7">
        <v>0</v>
      </c>
      <c r="F20" s="87" t="s">
        <v>34</v>
      </c>
      <c r="G20" s="38">
        <v>143.56</v>
      </c>
      <c r="H20" s="7"/>
    </row>
    <row r="21" spans="1:9" ht="12.75" customHeight="1" x14ac:dyDescent="0.25">
      <c r="A21" s="127" t="s">
        <v>58</v>
      </c>
      <c r="B21" s="128"/>
      <c r="C21" s="122" t="s">
        <v>39</v>
      </c>
      <c r="D21" s="126" t="s">
        <v>42</v>
      </c>
      <c r="E21" s="7">
        <v>-1</v>
      </c>
      <c r="F21" s="88" t="s">
        <v>33</v>
      </c>
      <c r="G21" s="38">
        <v>100</v>
      </c>
      <c r="H21" s="7"/>
    </row>
    <row r="22" spans="1:9" ht="12.75" customHeight="1" x14ac:dyDescent="0.25">
      <c r="A22" s="127" t="s">
        <v>59</v>
      </c>
      <c r="B22" s="128"/>
      <c r="C22" s="122" t="s">
        <v>40</v>
      </c>
      <c r="D22" s="126" t="s">
        <v>43</v>
      </c>
      <c r="E22" s="7">
        <v>-1</v>
      </c>
      <c r="F22" s="88" t="s">
        <v>33</v>
      </c>
      <c r="G22" s="38">
        <v>118.24</v>
      </c>
      <c r="H22" s="7"/>
    </row>
    <row r="23" spans="1:9" ht="12.75" customHeight="1" x14ac:dyDescent="0.25">
      <c r="A23" s="64">
        <v>16</v>
      </c>
      <c r="B23" s="65"/>
      <c r="C23" s="82" t="s">
        <v>78</v>
      </c>
      <c r="D23" s="6" t="s">
        <v>41</v>
      </c>
      <c r="E23" s="7">
        <v>-1</v>
      </c>
      <c r="F23" s="86" t="s">
        <v>33</v>
      </c>
      <c r="G23" s="14">
        <v>300</v>
      </c>
      <c r="H23" s="7"/>
    </row>
    <row r="24" spans="1:9" s="121" customFormat="1" x14ac:dyDescent="0.25">
      <c r="A24" s="64">
        <v>10.1</v>
      </c>
      <c r="B24" s="64"/>
      <c r="C24" s="82" t="s">
        <v>79</v>
      </c>
      <c r="D24" s="8" t="s">
        <v>50</v>
      </c>
      <c r="E24" s="7">
        <v>-1</v>
      </c>
      <c r="F24" s="9" t="s">
        <v>48</v>
      </c>
      <c r="G24" s="15">
        <v>160.65</v>
      </c>
      <c r="H24" s="120"/>
    </row>
    <row r="25" spans="1:9" s="121" customFormat="1" x14ac:dyDescent="0.25">
      <c r="A25" s="64"/>
      <c r="B25" s="64"/>
      <c r="C25" s="80" t="s">
        <v>45</v>
      </c>
      <c r="D25" s="6" t="s">
        <v>56</v>
      </c>
      <c r="E25" s="7">
        <v>0</v>
      </c>
      <c r="F25" s="87" t="s">
        <v>34</v>
      </c>
      <c r="G25" s="15">
        <v>242.58</v>
      </c>
      <c r="H25" s="120"/>
      <c r="I25" s="137">
        <f>SUM(G21:G24)</f>
        <v>678.89</v>
      </c>
    </row>
    <row r="26" spans="1:9" x14ac:dyDescent="0.25">
      <c r="A26" s="64"/>
      <c r="B26" s="64"/>
      <c r="C26" s="204" t="s">
        <v>47</v>
      </c>
      <c r="D26" s="6" t="s">
        <v>46</v>
      </c>
      <c r="E26" s="7">
        <v>0</v>
      </c>
      <c r="F26" s="10" t="s">
        <v>48</v>
      </c>
      <c r="G26" s="15">
        <v>92.68</v>
      </c>
      <c r="H26" s="7"/>
    </row>
    <row r="27" spans="1:9" x14ac:dyDescent="0.25">
      <c r="A27" s="64"/>
      <c r="B27" s="64"/>
      <c r="C27" s="204" t="s">
        <v>83</v>
      </c>
      <c r="D27" s="6" t="s">
        <v>84</v>
      </c>
      <c r="E27" s="7">
        <v>0</v>
      </c>
      <c r="F27" s="10" t="s">
        <v>48</v>
      </c>
      <c r="G27" s="15">
        <v>235.19</v>
      </c>
      <c r="H27" s="9"/>
    </row>
    <row r="28" spans="1:9" x14ac:dyDescent="0.25">
      <c r="A28" s="64">
        <v>6</v>
      </c>
      <c r="B28" s="64"/>
      <c r="C28" s="204" t="s">
        <v>49</v>
      </c>
      <c r="D28" s="6" t="s">
        <v>55</v>
      </c>
      <c r="E28" s="7">
        <v>-1</v>
      </c>
      <c r="F28" s="10" t="s">
        <v>48</v>
      </c>
      <c r="G28" s="15">
        <v>265.5</v>
      </c>
      <c r="H28" s="7"/>
    </row>
    <row r="29" spans="1:9" x14ac:dyDescent="0.25">
      <c r="A29" s="64">
        <v>2</v>
      </c>
      <c r="B29" s="64"/>
      <c r="C29" s="85" t="s">
        <v>62</v>
      </c>
      <c r="D29" s="6" t="s">
        <v>22</v>
      </c>
      <c r="E29" s="7">
        <v>0</v>
      </c>
      <c r="F29" s="87" t="s">
        <v>34</v>
      </c>
      <c r="G29" s="15">
        <v>151.63</v>
      </c>
      <c r="H29" s="7"/>
    </row>
    <row r="30" spans="1:9" x14ac:dyDescent="0.25">
      <c r="A30" s="64"/>
      <c r="B30" s="64"/>
      <c r="C30" s="204" t="s">
        <v>63</v>
      </c>
      <c r="D30" s="6" t="s">
        <v>82</v>
      </c>
      <c r="E30" s="7">
        <v>0</v>
      </c>
      <c r="F30" s="10" t="s">
        <v>48</v>
      </c>
      <c r="G30" s="15">
        <v>127.6</v>
      </c>
      <c r="H30" s="7"/>
    </row>
    <row r="31" spans="1:9" x14ac:dyDescent="0.25">
      <c r="A31" s="64"/>
      <c r="B31" s="64"/>
      <c r="C31" s="84" t="s">
        <v>57</v>
      </c>
      <c r="D31" s="6" t="s">
        <v>30</v>
      </c>
      <c r="E31" s="7">
        <v>0</v>
      </c>
      <c r="F31" s="86" t="s">
        <v>33</v>
      </c>
      <c r="G31" s="15">
        <v>170.35</v>
      </c>
      <c r="H31" s="7"/>
    </row>
    <row r="32" spans="1:9" hidden="1" x14ac:dyDescent="0.25">
      <c r="A32" s="63"/>
      <c r="B32" s="63"/>
      <c r="D32" s="43"/>
      <c r="E32" s="22"/>
      <c r="F32" s="198"/>
      <c r="G32" s="31">
        <f>G7+G8+G14+G18+G19+G20+G21+G22+G23+G25+G31+G6+G4</f>
        <v>3351.7599999999998</v>
      </c>
      <c r="H32" s="12"/>
      <c r="I32" s="31">
        <f>SUM(G17:G23,G7:G9,G13:G14,G25:G27,G29:G31)+G4+G5+G6</f>
        <v>5371.59</v>
      </c>
    </row>
    <row r="33" spans="1:9" ht="30" customHeight="1" x14ac:dyDescent="0.25">
      <c r="A33" s="63"/>
      <c r="B33" s="63"/>
      <c r="D33" s="21" t="s">
        <v>8</v>
      </c>
      <c r="E33" s="22"/>
      <c r="F33" s="22"/>
      <c r="H33" s="12"/>
    </row>
    <row r="34" spans="1:9" x14ac:dyDescent="0.25">
      <c r="A34" s="73"/>
      <c r="B34" s="73"/>
      <c r="C34" s="68"/>
      <c r="D34" s="33"/>
      <c r="E34" s="34">
        <v>-1</v>
      </c>
      <c r="F34" s="89" t="s">
        <v>33</v>
      </c>
      <c r="G34" s="92">
        <v>1650</v>
      </c>
    </row>
    <row r="35" spans="1:9" x14ac:dyDescent="0.25">
      <c r="A35" s="73"/>
      <c r="B35" s="73"/>
      <c r="C35" s="68"/>
      <c r="D35" s="33"/>
      <c r="E35" s="34">
        <v>-1</v>
      </c>
      <c r="F35" s="90" t="s">
        <v>34</v>
      </c>
      <c r="G35" s="91">
        <v>915</v>
      </c>
    </row>
    <row r="36" spans="1:9" x14ac:dyDescent="0.25">
      <c r="A36" s="67"/>
      <c r="B36" s="67"/>
      <c r="C36" s="74"/>
      <c r="D36" s="75" t="s">
        <v>10</v>
      </c>
      <c r="E36" s="76">
        <v>-1</v>
      </c>
      <c r="F36" s="78"/>
      <c r="G36" s="77"/>
    </row>
    <row r="37" spans="1:9" x14ac:dyDescent="0.25">
      <c r="A37" s="73"/>
      <c r="B37" s="73"/>
      <c r="C37" s="68"/>
      <c r="D37" s="33"/>
      <c r="E37" s="34">
        <v>0</v>
      </c>
      <c r="F37" s="89" t="s">
        <v>33</v>
      </c>
      <c r="G37" s="92">
        <v>170</v>
      </c>
    </row>
    <row r="38" spans="1:9" x14ac:dyDescent="0.25">
      <c r="A38" s="73"/>
      <c r="B38" s="73"/>
      <c r="C38" s="68"/>
      <c r="D38" s="33"/>
      <c r="E38" s="34">
        <v>0</v>
      </c>
      <c r="F38" s="90" t="s">
        <v>34</v>
      </c>
      <c r="G38" s="91">
        <v>1320</v>
      </c>
    </row>
    <row r="39" spans="1:9" x14ac:dyDescent="0.25">
      <c r="A39" s="69"/>
      <c r="B39" s="70"/>
      <c r="C39" s="74"/>
      <c r="D39" s="75" t="s">
        <v>25</v>
      </c>
      <c r="E39" s="76">
        <v>0</v>
      </c>
      <c r="F39" s="78"/>
      <c r="G39" s="79"/>
    </row>
    <row r="40" spans="1:9" x14ac:dyDescent="0.25">
      <c r="A40" s="73"/>
      <c r="B40" s="73"/>
      <c r="C40" s="68"/>
      <c r="D40" s="33"/>
      <c r="E40" s="34">
        <v>1</v>
      </c>
      <c r="F40" s="89" t="s">
        <v>33</v>
      </c>
      <c r="G40" s="92">
        <v>75</v>
      </c>
    </row>
    <row r="41" spans="1:9" x14ac:dyDescent="0.25">
      <c r="A41" s="69"/>
      <c r="B41" s="70"/>
      <c r="C41" s="74"/>
      <c r="D41" s="75" t="s">
        <v>140</v>
      </c>
      <c r="E41" s="76">
        <v>1</v>
      </c>
      <c r="F41" s="78"/>
      <c r="G41" s="79"/>
    </row>
    <row r="42" spans="1:9" x14ac:dyDescent="0.25">
      <c r="A42" s="70"/>
      <c r="B42" s="70"/>
      <c r="C42" s="68"/>
      <c r="D42" s="89" t="s">
        <v>70</v>
      </c>
      <c r="E42" s="89"/>
      <c r="F42" s="89"/>
      <c r="G42" s="92">
        <f>G34+G37+G40</f>
        <v>1895</v>
      </c>
      <c r="I42" s="140">
        <f>G42*100/$G$44</f>
        <v>45.883777239709445</v>
      </c>
    </row>
    <row r="43" spans="1:9" x14ac:dyDescent="0.25">
      <c r="A43" s="70"/>
      <c r="B43" s="70"/>
      <c r="C43" s="138"/>
      <c r="D43" s="90" t="s">
        <v>71</v>
      </c>
      <c r="E43" s="90"/>
      <c r="F43" s="90"/>
      <c r="G43" s="139">
        <f>G35+G38</f>
        <v>2235</v>
      </c>
      <c r="I43" s="140">
        <f>G43*100/$G$44</f>
        <v>54.116222760290555</v>
      </c>
    </row>
    <row r="44" spans="1:9" x14ac:dyDescent="0.25">
      <c r="A44" s="71"/>
      <c r="B44" s="71"/>
      <c r="C44" s="72"/>
      <c r="D44" s="200" t="s">
        <v>114</v>
      </c>
      <c r="E44" s="201"/>
      <c r="F44" s="200"/>
      <c r="G44" s="202">
        <f>G42+G43</f>
        <v>4130</v>
      </c>
      <c r="H44" s="5"/>
    </row>
    <row r="45" spans="1:9" x14ac:dyDescent="0.25">
      <c r="G45" s="5"/>
      <c r="H45" s="5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CE262-0FEA-400A-8B21-F10FC4682BA0}">
  <dimension ref="B2:H24"/>
  <sheetViews>
    <sheetView zoomScale="90" zoomScaleNormal="90" workbookViewId="0">
      <selection activeCell="E52" sqref="E52"/>
    </sheetView>
  </sheetViews>
  <sheetFormatPr baseColWidth="10" defaultRowHeight="15" x14ac:dyDescent="0.25"/>
  <cols>
    <col min="2" max="2" width="22.7109375" bestFit="1" customWidth="1"/>
    <col min="3" max="3" width="16.7109375" bestFit="1" customWidth="1"/>
    <col min="4" max="4" width="14.28515625" bestFit="1" customWidth="1"/>
    <col min="5" max="5" width="12.28515625" customWidth="1"/>
    <col min="6" max="6" width="11.42578125" customWidth="1"/>
    <col min="7" max="7" width="13.28515625" customWidth="1"/>
    <col min="8" max="8" width="20.140625" bestFit="1" customWidth="1"/>
  </cols>
  <sheetData>
    <row r="2" spans="2:8" ht="15.75" thickBot="1" x14ac:dyDescent="0.3"/>
    <row r="3" spans="2:8" ht="15.75" thickBot="1" x14ac:dyDescent="0.3">
      <c r="B3" s="171" t="s">
        <v>118</v>
      </c>
      <c r="C3" s="171" t="s">
        <v>119</v>
      </c>
      <c r="D3" s="171" t="s">
        <v>120</v>
      </c>
      <c r="E3" s="171" t="s">
        <v>121</v>
      </c>
      <c r="F3" s="171" t="s">
        <v>122</v>
      </c>
      <c r="G3" s="171" t="s">
        <v>123</v>
      </c>
      <c r="H3" s="171" t="s">
        <v>124</v>
      </c>
    </row>
    <row r="4" spans="2:8" x14ac:dyDescent="0.25">
      <c r="B4" s="21" t="s">
        <v>125</v>
      </c>
      <c r="C4" s="43"/>
      <c r="D4" s="43"/>
      <c r="E4" s="43"/>
      <c r="F4" s="43"/>
      <c r="G4" s="43"/>
      <c r="H4" s="43"/>
    </row>
    <row r="5" spans="2:8" x14ac:dyDescent="0.25">
      <c r="B5" s="172" t="s">
        <v>126</v>
      </c>
      <c r="C5" s="173">
        <v>1500</v>
      </c>
      <c r="D5" s="173">
        <v>970</v>
      </c>
      <c r="E5" s="174"/>
      <c r="F5" s="174"/>
      <c r="G5" s="173">
        <f>C5*D5</f>
        <v>1455000</v>
      </c>
      <c r="H5" s="173">
        <f>G5+F5+E5</f>
        <v>1455000</v>
      </c>
    </row>
    <row r="6" spans="2:8" x14ac:dyDescent="0.25">
      <c r="B6" s="175" t="s">
        <v>127</v>
      </c>
      <c r="C6" s="173">
        <v>1150</v>
      </c>
      <c r="D6" s="173">
        <v>1600</v>
      </c>
      <c r="E6" s="174"/>
      <c r="F6" s="173">
        <f>C6*D6</f>
        <v>1840000</v>
      </c>
      <c r="G6" s="174"/>
      <c r="H6" s="173">
        <f>G6+F6+E6</f>
        <v>1840000</v>
      </c>
    </row>
    <row r="7" spans="2:8" x14ac:dyDescent="0.25">
      <c r="B7" s="175" t="s">
        <v>128</v>
      </c>
      <c r="C7" s="173">
        <v>500</v>
      </c>
      <c r="D7" s="173">
        <v>700</v>
      </c>
      <c r="E7" s="174"/>
      <c r="F7" s="173">
        <f>C7*D7</f>
        <v>350000</v>
      </c>
      <c r="G7" s="174"/>
      <c r="H7" s="173">
        <f>G7+F7+E7</f>
        <v>350000</v>
      </c>
    </row>
    <row r="8" spans="2:8" x14ac:dyDescent="0.25">
      <c r="B8" s="176" t="s">
        <v>95</v>
      </c>
      <c r="C8" s="173">
        <v>290</v>
      </c>
      <c r="D8" s="173"/>
      <c r="E8" s="174"/>
      <c r="F8" s="174"/>
      <c r="G8" s="174"/>
      <c r="H8" s="173">
        <f>G8+F8+E8</f>
        <v>0</v>
      </c>
    </row>
    <row r="9" spans="2:8" x14ac:dyDescent="0.25">
      <c r="B9" s="21" t="s">
        <v>129</v>
      </c>
      <c r="C9" s="177"/>
      <c r="D9" s="177"/>
      <c r="E9" s="43"/>
      <c r="F9" s="43"/>
      <c r="G9" s="43"/>
      <c r="H9" s="43"/>
    </row>
    <row r="10" spans="2:8" x14ac:dyDescent="0.25">
      <c r="B10" s="172" t="s">
        <v>126</v>
      </c>
      <c r="C10" s="178">
        <v>1980</v>
      </c>
      <c r="D10" s="178">
        <v>970</v>
      </c>
      <c r="E10" s="179"/>
      <c r="F10" s="179"/>
      <c r="G10" s="173">
        <f>C10*D10</f>
        <v>1920600</v>
      </c>
      <c r="H10" s="173">
        <f>G10+F10+E10</f>
        <v>1920600</v>
      </c>
    </row>
    <row r="11" spans="2:8" x14ac:dyDescent="0.25">
      <c r="B11" s="175" t="s">
        <v>127</v>
      </c>
      <c r="C11" s="178">
        <v>170</v>
      </c>
      <c r="D11" s="178">
        <v>1600</v>
      </c>
      <c r="E11" s="179"/>
      <c r="F11" s="179"/>
      <c r="G11" s="173">
        <f>C11*D11</f>
        <v>272000</v>
      </c>
      <c r="H11" s="173">
        <f>G11+F11+E11</f>
        <v>272000</v>
      </c>
    </row>
    <row r="12" spans="2:8" x14ac:dyDescent="0.25">
      <c r="B12" s="21" t="s">
        <v>130</v>
      </c>
      <c r="C12" s="180"/>
      <c r="D12" s="177"/>
      <c r="E12" s="43"/>
      <c r="F12" s="43"/>
      <c r="G12" s="43"/>
      <c r="H12" s="43"/>
    </row>
    <row r="13" spans="2:8" x14ac:dyDescent="0.25">
      <c r="B13" s="181" t="s">
        <v>131</v>
      </c>
      <c r="C13" s="173">
        <v>6000</v>
      </c>
      <c r="D13" s="173">
        <v>130</v>
      </c>
      <c r="E13" s="173">
        <f>C13*D13</f>
        <v>780000</v>
      </c>
      <c r="F13" s="174"/>
      <c r="G13" s="174"/>
      <c r="H13" s="173">
        <f>G13+F13+E13</f>
        <v>780000</v>
      </c>
    </row>
    <row r="14" spans="2:8" x14ac:dyDescent="0.25">
      <c r="B14" s="181" t="s">
        <v>117</v>
      </c>
      <c r="C14" s="173">
        <v>6000</v>
      </c>
      <c r="D14" s="173">
        <v>70</v>
      </c>
      <c r="E14" s="173">
        <f>C14*D14</f>
        <v>420000</v>
      </c>
      <c r="F14" s="174"/>
      <c r="G14" s="174"/>
      <c r="H14" s="173">
        <f>G14+F14+E14</f>
        <v>420000</v>
      </c>
    </row>
    <row r="15" spans="2:8" x14ac:dyDescent="0.25">
      <c r="B15" s="181" t="s">
        <v>132</v>
      </c>
      <c r="C15" s="173">
        <v>5000</v>
      </c>
      <c r="D15" s="173">
        <v>60</v>
      </c>
      <c r="E15" s="173">
        <f>C15*D15</f>
        <v>300000</v>
      </c>
      <c r="F15" s="174"/>
      <c r="G15" s="174"/>
      <c r="H15" s="173">
        <f>G15+F15+E15</f>
        <v>300000</v>
      </c>
    </row>
    <row r="16" spans="2:8" x14ac:dyDescent="0.25">
      <c r="B16" s="181" t="s">
        <v>139</v>
      </c>
      <c r="C16" s="173">
        <v>80</v>
      </c>
      <c r="D16" s="173">
        <v>108</v>
      </c>
      <c r="E16" s="173">
        <f>C16*D16</f>
        <v>8640</v>
      </c>
      <c r="F16" s="174"/>
      <c r="G16" s="174"/>
      <c r="H16" s="173">
        <f>G16+F16+E16</f>
        <v>8640</v>
      </c>
    </row>
    <row r="17" spans="2:8" ht="15.75" thickBot="1" x14ac:dyDescent="0.3">
      <c r="B17" s="21" t="s">
        <v>133</v>
      </c>
      <c r="C17" s="182"/>
      <c r="D17" s="182"/>
      <c r="E17" s="189">
        <f>E15+E14+E13+E16</f>
        <v>1508640</v>
      </c>
      <c r="F17" s="189">
        <f>F7+F6</f>
        <v>2190000</v>
      </c>
      <c r="G17" s="189">
        <f>G5+G10+G11</f>
        <v>3647600</v>
      </c>
      <c r="H17" s="189">
        <f>H5+H6+H7+H8+H10+H11+H13+H14+H15+H16</f>
        <v>7346240</v>
      </c>
    </row>
    <row r="18" spans="2:8" x14ac:dyDescent="0.25">
      <c r="C18" s="182"/>
      <c r="D18" s="182"/>
    </row>
    <row r="19" spans="2:8" x14ac:dyDescent="0.25">
      <c r="C19" s="182"/>
      <c r="D19" s="182"/>
    </row>
    <row r="20" spans="2:8" ht="15.75" thickBot="1" x14ac:dyDescent="0.3">
      <c r="C20" s="182"/>
      <c r="D20" s="182"/>
    </row>
    <row r="21" spans="2:8" ht="15.75" thickBot="1" x14ac:dyDescent="0.3">
      <c r="B21" s="183" t="s">
        <v>134</v>
      </c>
      <c r="C21" s="184">
        <f>C6+C7+C11</f>
        <v>1820</v>
      </c>
      <c r="D21" s="185"/>
      <c r="E21" s="186"/>
      <c r="F21" s="186"/>
      <c r="G21" s="186"/>
      <c r="H21" s="184">
        <f>H6+H7+H11</f>
        <v>2462000</v>
      </c>
    </row>
    <row r="22" spans="2:8" ht="15.75" thickBot="1" x14ac:dyDescent="0.3">
      <c r="B22" s="187" t="s">
        <v>135</v>
      </c>
      <c r="C22" s="184">
        <f>C5+C10</f>
        <v>3480</v>
      </c>
      <c r="D22" s="185"/>
      <c r="E22" s="186"/>
      <c r="F22" s="186"/>
      <c r="G22" s="186"/>
      <c r="H22" s="184">
        <f>H10+H5</f>
        <v>3375600</v>
      </c>
    </row>
    <row r="23" spans="2:8" ht="15.75" thickBot="1" x14ac:dyDescent="0.3">
      <c r="B23" s="188" t="s">
        <v>136</v>
      </c>
      <c r="C23" s="184">
        <f>C13+C14+C15+C16</f>
        <v>17080</v>
      </c>
      <c r="D23" s="185"/>
      <c r="E23" s="186"/>
      <c r="F23" s="186"/>
      <c r="G23" s="186"/>
      <c r="H23" s="184">
        <f>H13+H14+H15+H16</f>
        <v>1508640</v>
      </c>
    </row>
    <row r="24" spans="2:8" x14ac:dyDescent="0.25">
      <c r="C24" s="22" t="s">
        <v>137</v>
      </c>
      <c r="H24" s="22" t="s">
        <v>138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E50"/>
  <sheetViews>
    <sheetView workbookViewId="0">
      <selection activeCell="J19" sqref="J19"/>
    </sheetView>
  </sheetViews>
  <sheetFormatPr baseColWidth="10" defaultRowHeight="15" x14ac:dyDescent="0.25"/>
  <cols>
    <col min="2" max="2" width="10" customWidth="1"/>
    <col min="3" max="3" width="46.42578125" customWidth="1"/>
    <col min="4" max="4" width="2.85546875" customWidth="1"/>
    <col min="5" max="5" width="11.5703125" bestFit="1" customWidth="1"/>
  </cols>
  <sheetData>
    <row r="1" spans="2:5" x14ac:dyDescent="0.25">
      <c r="B1" s="61" t="s">
        <v>73</v>
      </c>
      <c r="C1" s="61"/>
      <c r="D1" s="142"/>
      <c r="E1" s="61"/>
    </row>
    <row r="2" spans="2:5" s="372" customFormat="1" x14ac:dyDescent="0.25">
      <c r="B2" s="370"/>
      <c r="C2" s="370" t="s">
        <v>258</v>
      </c>
      <c r="D2" s="371"/>
      <c r="E2" s="370"/>
    </row>
    <row r="3" spans="2:5" x14ac:dyDescent="0.25">
      <c r="B3" s="377"/>
      <c r="C3" s="378" t="s">
        <v>1</v>
      </c>
      <c r="D3" s="379"/>
      <c r="E3" s="380" t="s">
        <v>3</v>
      </c>
    </row>
    <row r="4" spans="2:5" x14ac:dyDescent="0.25">
      <c r="B4" s="383"/>
      <c r="C4" s="384" t="s">
        <v>254</v>
      </c>
      <c r="D4" s="385"/>
      <c r="E4" s="386">
        <v>171873</v>
      </c>
    </row>
    <row r="5" spans="2:5" x14ac:dyDescent="0.25">
      <c r="B5" s="387"/>
      <c r="C5" s="359"/>
      <c r="D5" s="360"/>
      <c r="E5" s="388"/>
    </row>
    <row r="6" spans="2:5" x14ac:dyDescent="0.25">
      <c r="B6" s="361"/>
      <c r="C6" s="362" t="s">
        <v>97</v>
      </c>
      <c r="D6" s="363"/>
      <c r="E6" s="389">
        <v>60000</v>
      </c>
    </row>
    <row r="7" spans="2:5" x14ac:dyDescent="0.25">
      <c r="B7" s="364" t="s">
        <v>99</v>
      </c>
      <c r="C7" s="365" t="s">
        <v>105</v>
      </c>
      <c r="D7" s="366"/>
      <c r="E7" s="390">
        <v>12000</v>
      </c>
    </row>
    <row r="8" spans="2:5" x14ac:dyDescent="0.25">
      <c r="B8" s="367" t="s">
        <v>100</v>
      </c>
      <c r="C8" s="368" t="s">
        <v>255</v>
      </c>
      <c r="D8" s="369"/>
      <c r="E8" s="391">
        <f>E6-E7</f>
        <v>48000</v>
      </c>
    </row>
    <row r="9" spans="2:5" x14ac:dyDescent="0.25">
      <c r="B9" s="376" t="s">
        <v>145</v>
      </c>
      <c r="C9" s="375" t="s">
        <v>257</v>
      </c>
      <c r="D9" s="53"/>
      <c r="E9" s="392">
        <f>E10+E11+E12+E13</f>
        <v>18980</v>
      </c>
    </row>
    <row r="10" spans="2:5" x14ac:dyDescent="0.25">
      <c r="B10" s="395" t="s">
        <v>39</v>
      </c>
      <c r="C10" s="126" t="s">
        <v>98</v>
      </c>
      <c r="D10" s="396"/>
      <c r="E10" s="397">
        <v>4500</v>
      </c>
    </row>
    <row r="11" spans="2:5" x14ac:dyDescent="0.25">
      <c r="B11" s="398" t="s">
        <v>40</v>
      </c>
      <c r="C11" s="8" t="s">
        <v>102</v>
      </c>
      <c r="D11" s="9"/>
      <c r="E11" s="399">
        <v>6120</v>
      </c>
    </row>
    <row r="12" spans="2:5" x14ac:dyDescent="0.25">
      <c r="B12" s="398" t="s">
        <v>78</v>
      </c>
      <c r="C12" s="8" t="s">
        <v>253</v>
      </c>
      <c r="D12" s="9"/>
      <c r="E12" s="399">
        <v>4860</v>
      </c>
    </row>
    <row r="13" spans="2:5" x14ac:dyDescent="0.25">
      <c r="B13" s="400" t="s">
        <v>79</v>
      </c>
      <c r="C13" s="401" t="s">
        <v>106</v>
      </c>
      <c r="D13" s="402"/>
      <c r="E13" s="403">
        <v>3500</v>
      </c>
    </row>
    <row r="14" spans="2:5" x14ac:dyDescent="0.25">
      <c r="B14" s="373"/>
      <c r="C14" s="374"/>
      <c r="D14" s="95"/>
      <c r="E14" s="393"/>
    </row>
    <row r="15" spans="2:5" x14ac:dyDescent="0.25">
      <c r="B15" s="394" t="s">
        <v>146</v>
      </c>
      <c r="C15" s="381" t="s">
        <v>256</v>
      </c>
      <c r="D15" s="381"/>
      <c r="E15" s="382">
        <f>E8-E10-E11-E12-E13</f>
        <v>29020</v>
      </c>
    </row>
    <row r="17" spans="2:5" x14ac:dyDescent="0.25">
      <c r="B17" s="370"/>
      <c r="C17" s="370" t="s">
        <v>259</v>
      </c>
      <c r="D17" s="371"/>
      <c r="E17" s="370"/>
    </row>
    <row r="18" spans="2:5" x14ac:dyDescent="0.25">
      <c r="B18" s="377"/>
      <c r="C18" s="378" t="s">
        <v>1</v>
      </c>
      <c r="D18" s="379"/>
      <c r="E18" s="380" t="s">
        <v>3</v>
      </c>
    </row>
    <row r="19" spans="2:5" x14ac:dyDescent="0.25">
      <c r="B19" s="383"/>
      <c r="C19" s="384" t="s">
        <v>260</v>
      </c>
      <c r="D19" s="385"/>
      <c r="E19" s="386">
        <v>171873</v>
      </c>
    </row>
    <row r="20" spans="2:5" x14ac:dyDescent="0.25">
      <c r="B20" s="387"/>
      <c r="C20" s="359"/>
      <c r="D20" s="360"/>
      <c r="E20" s="388"/>
    </row>
    <row r="21" spans="2:5" x14ac:dyDescent="0.25">
      <c r="B21" s="404"/>
      <c r="C21" s="405" t="s">
        <v>95</v>
      </c>
      <c r="D21" s="406"/>
      <c r="E21" s="407">
        <f>E22+E24+E28</f>
        <v>4671.75</v>
      </c>
    </row>
    <row r="22" spans="2:5" x14ac:dyDescent="0.25">
      <c r="B22" s="367"/>
      <c r="C22" s="417" t="s">
        <v>276</v>
      </c>
      <c r="D22" s="369"/>
      <c r="E22" s="416">
        <f>E23</f>
        <v>1389.21</v>
      </c>
    </row>
    <row r="23" spans="2:5" x14ac:dyDescent="0.25">
      <c r="B23" s="398"/>
      <c r="C23" s="8" t="s">
        <v>274</v>
      </c>
      <c r="D23" s="9"/>
      <c r="E23" s="399">
        <v>1389.21</v>
      </c>
    </row>
    <row r="24" spans="2:5" x14ac:dyDescent="0.25">
      <c r="B24" s="367"/>
      <c r="C24" s="417" t="s">
        <v>277</v>
      </c>
      <c r="D24" s="369"/>
      <c r="E24" s="416">
        <f>E25+E26+E27</f>
        <v>1354.67</v>
      </c>
    </row>
    <row r="25" spans="2:5" x14ac:dyDescent="0.25">
      <c r="B25" s="398"/>
      <c r="C25" s="8" t="s">
        <v>273</v>
      </c>
      <c r="D25" s="9"/>
      <c r="E25" s="399">
        <v>1069.07</v>
      </c>
    </row>
    <row r="26" spans="2:5" x14ac:dyDescent="0.25">
      <c r="B26" s="398"/>
      <c r="C26" s="8" t="s">
        <v>272</v>
      </c>
      <c r="D26" s="9"/>
      <c r="E26" s="399">
        <v>135.72999999999999</v>
      </c>
    </row>
    <row r="27" spans="2:5" x14ac:dyDescent="0.25">
      <c r="B27" s="398"/>
      <c r="C27" s="8" t="s">
        <v>275</v>
      </c>
      <c r="D27" s="9"/>
      <c r="E27" s="399">
        <v>149.87</v>
      </c>
    </row>
    <row r="28" spans="2:5" x14ac:dyDescent="0.25">
      <c r="B28" s="367"/>
      <c r="C28" s="417" t="s">
        <v>278</v>
      </c>
      <c r="D28" s="369"/>
      <c r="E28" s="416">
        <f>E29</f>
        <v>1927.87</v>
      </c>
    </row>
    <row r="29" spans="2:5" x14ac:dyDescent="0.25">
      <c r="B29" s="398"/>
      <c r="C29" s="8" t="s">
        <v>279</v>
      </c>
      <c r="D29" s="9"/>
      <c r="E29" s="399">
        <v>1927.87</v>
      </c>
    </row>
    <row r="30" spans="2:5" x14ac:dyDescent="0.25">
      <c r="B30" s="412"/>
      <c r="C30" s="413" t="s">
        <v>267</v>
      </c>
      <c r="D30" s="414"/>
      <c r="E30" s="415">
        <f>E31+E36</f>
        <v>2748.47</v>
      </c>
    </row>
    <row r="31" spans="2:5" x14ac:dyDescent="0.25">
      <c r="B31" s="367" t="s">
        <v>10</v>
      </c>
      <c r="C31" s="368"/>
      <c r="D31" s="369"/>
      <c r="E31" s="416">
        <f>E32+E33+E35+E34</f>
        <v>2552.77</v>
      </c>
    </row>
    <row r="32" spans="2:5" x14ac:dyDescent="0.25">
      <c r="B32" s="398" t="s">
        <v>261</v>
      </c>
      <c r="C32" s="8" t="s">
        <v>262</v>
      </c>
      <c r="D32" s="9"/>
      <c r="E32" s="399">
        <v>1326.03</v>
      </c>
    </row>
    <row r="33" spans="2:5" x14ac:dyDescent="0.25">
      <c r="B33" s="398" t="s">
        <v>266</v>
      </c>
      <c r="C33" s="8" t="s">
        <v>263</v>
      </c>
      <c r="D33" s="9"/>
      <c r="E33" s="399">
        <f>810-360</f>
        <v>450</v>
      </c>
    </row>
    <row r="34" spans="2:5" x14ac:dyDescent="0.25">
      <c r="B34" s="398" t="s">
        <v>264</v>
      </c>
      <c r="C34" s="482" t="s">
        <v>265</v>
      </c>
      <c r="D34" s="9"/>
      <c r="E34" s="399">
        <f>360+210.48</f>
        <v>570.48</v>
      </c>
    </row>
    <row r="35" spans="2:5" x14ac:dyDescent="0.25">
      <c r="B35" s="373" t="s">
        <v>316</v>
      </c>
      <c r="C35" s="480" t="s">
        <v>54</v>
      </c>
      <c r="D35" s="481"/>
      <c r="E35" s="393">
        <v>206.26</v>
      </c>
    </row>
    <row r="36" spans="2:5" x14ac:dyDescent="0.25">
      <c r="B36" s="367" t="s">
        <v>268</v>
      </c>
      <c r="C36" s="368"/>
      <c r="D36" s="369"/>
      <c r="E36" s="416">
        <f>E37</f>
        <v>195.7</v>
      </c>
    </row>
    <row r="37" spans="2:5" x14ac:dyDescent="0.25">
      <c r="B37" s="398" t="s">
        <v>53</v>
      </c>
      <c r="C37" s="8" t="s">
        <v>269</v>
      </c>
      <c r="D37" s="9"/>
      <c r="E37" s="399">
        <v>195.7</v>
      </c>
    </row>
    <row r="38" spans="2:5" x14ac:dyDescent="0.25">
      <c r="B38" s="408"/>
      <c r="C38" s="409" t="s">
        <v>34</v>
      </c>
      <c r="D38" s="410"/>
      <c r="E38" s="411">
        <f>E39+E41+E43</f>
        <v>1972.7099999999998</v>
      </c>
    </row>
    <row r="39" spans="2:5" x14ac:dyDescent="0.25">
      <c r="B39" s="367" t="s">
        <v>10</v>
      </c>
      <c r="C39" s="368"/>
      <c r="D39" s="369"/>
      <c r="E39" s="416">
        <f>E40</f>
        <v>1809.57</v>
      </c>
    </row>
    <row r="40" spans="2:5" x14ac:dyDescent="0.25">
      <c r="B40" s="398" t="s">
        <v>261</v>
      </c>
      <c r="C40" s="8" t="s">
        <v>270</v>
      </c>
      <c r="D40" s="9"/>
      <c r="E40" s="399">
        <f>1943.47-67.25-66.65</f>
        <v>1809.57</v>
      </c>
    </row>
    <row r="41" spans="2:5" x14ac:dyDescent="0.25">
      <c r="B41" s="367" t="s">
        <v>268</v>
      </c>
      <c r="C41" s="368"/>
      <c r="D41" s="369"/>
      <c r="E41" s="416">
        <f>E42</f>
        <v>81.569999999999993</v>
      </c>
    </row>
    <row r="42" spans="2:5" x14ac:dyDescent="0.25">
      <c r="B42" s="398" t="s">
        <v>53</v>
      </c>
      <c r="C42" s="8" t="s">
        <v>271</v>
      </c>
      <c r="D42" s="9"/>
      <c r="E42" s="399">
        <v>81.569999999999993</v>
      </c>
    </row>
    <row r="43" spans="2:5" x14ac:dyDescent="0.25">
      <c r="B43" s="367" t="s">
        <v>140</v>
      </c>
      <c r="C43" s="368"/>
      <c r="D43" s="369"/>
      <c r="E43" s="416">
        <f>E44</f>
        <v>81.569999999999993</v>
      </c>
    </row>
    <row r="44" spans="2:5" x14ac:dyDescent="0.25">
      <c r="B44" s="398" t="s">
        <v>36</v>
      </c>
      <c r="C44" s="8" t="s">
        <v>271</v>
      </c>
      <c r="D44" s="9"/>
      <c r="E44" s="399">
        <v>81.569999999999993</v>
      </c>
    </row>
    <row r="46" spans="2:5" x14ac:dyDescent="0.25">
      <c r="B46" s="370"/>
      <c r="C46" s="370" t="s">
        <v>280</v>
      </c>
      <c r="D46" s="371"/>
      <c r="E46" s="370"/>
    </row>
    <row r="47" spans="2:5" x14ac:dyDescent="0.25">
      <c r="B47" s="377"/>
      <c r="C47" s="378" t="s">
        <v>1</v>
      </c>
      <c r="D47" s="379"/>
      <c r="E47" s="380" t="s">
        <v>3</v>
      </c>
    </row>
    <row r="48" spans="2:5" x14ac:dyDescent="0.25">
      <c r="B48" s="383"/>
      <c r="C48" s="384" t="s">
        <v>281</v>
      </c>
      <c r="D48" s="385"/>
      <c r="E48" s="386"/>
    </row>
    <row r="49" spans="2:5" x14ac:dyDescent="0.25">
      <c r="B49" s="367" t="s">
        <v>268</v>
      </c>
      <c r="C49" s="368"/>
      <c r="D49" s="369"/>
      <c r="E49" s="416">
        <f>E50</f>
        <v>953</v>
      </c>
    </row>
    <row r="50" spans="2:5" x14ac:dyDescent="0.25">
      <c r="B50" s="398"/>
      <c r="C50" s="8" t="s">
        <v>282</v>
      </c>
      <c r="D50" s="9"/>
      <c r="E50" s="399">
        <v>953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2"/>
  <sheetViews>
    <sheetView zoomScale="110" zoomScaleNormal="110" workbookViewId="0">
      <selection activeCell="D31" sqref="D31"/>
    </sheetView>
  </sheetViews>
  <sheetFormatPr baseColWidth="10" defaultRowHeight="15" x14ac:dyDescent="0.25"/>
  <cols>
    <col min="1" max="1" width="9.85546875" style="20" customWidth="1"/>
    <col min="2" max="2" width="28" customWidth="1"/>
    <col min="3" max="3" width="10.5703125" style="20" bestFit="1" customWidth="1"/>
    <col min="5" max="6" width="11.42578125" customWidth="1"/>
    <col min="8" max="8" width="11.42578125" customWidth="1"/>
  </cols>
  <sheetData>
    <row r="1" spans="1:8" x14ac:dyDescent="0.25">
      <c r="A1" s="61"/>
      <c r="B1" s="1"/>
      <c r="C1" s="142"/>
      <c r="D1" s="1"/>
      <c r="E1" s="1"/>
      <c r="F1" s="1"/>
    </row>
    <row r="2" spans="1:8" ht="15.75" x14ac:dyDescent="0.25">
      <c r="A2" s="27" t="s">
        <v>27</v>
      </c>
      <c r="B2" s="1"/>
      <c r="C2" s="142"/>
      <c r="D2" s="1"/>
      <c r="E2" s="1"/>
      <c r="F2" s="1"/>
    </row>
    <row r="3" spans="1:8" ht="33" customHeight="1" x14ac:dyDescent="0.25">
      <c r="A3" s="166" t="s">
        <v>116</v>
      </c>
      <c r="B3" s="144"/>
      <c r="C3" s="145"/>
      <c r="D3" s="146"/>
      <c r="E3" s="12"/>
      <c r="F3" s="24"/>
      <c r="G3" s="12"/>
    </row>
    <row r="4" spans="1:8" x14ac:dyDescent="0.25">
      <c r="A4" s="147"/>
      <c r="B4" s="148" t="s">
        <v>1</v>
      </c>
      <c r="C4" s="149"/>
      <c r="D4" s="150" t="s">
        <v>3</v>
      </c>
      <c r="E4" s="29" t="s">
        <v>4</v>
      </c>
      <c r="F4" s="29" t="s">
        <v>5</v>
      </c>
      <c r="G4" s="2"/>
      <c r="H4" s="2"/>
    </row>
    <row r="5" spans="1:8" x14ac:dyDescent="0.25">
      <c r="A5" s="151">
        <v>1</v>
      </c>
      <c r="B5" s="152" t="s">
        <v>20</v>
      </c>
      <c r="C5" s="153"/>
      <c r="D5" s="154">
        <v>680</v>
      </c>
      <c r="E5" s="7"/>
      <c r="F5" s="11"/>
      <c r="G5" s="7"/>
    </row>
    <row r="6" spans="1:8" x14ac:dyDescent="0.25">
      <c r="A6" s="151">
        <v>2</v>
      </c>
      <c r="B6" s="152" t="s">
        <v>22</v>
      </c>
      <c r="C6" s="153"/>
      <c r="D6" s="154">
        <v>120</v>
      </c>
      <c r="E6" s="7"/>
      <c r="F6" s="11"/>
      <c r="G6" s="9"/>
    </row>
    <row r="7" spans="1:8" x14ac:dyDescent="0.25">
      <c r="A7" s="151">
        <v>3</v>
      </c>
      <c r="B7" s="152" t="s">
        <v>60</v>
      </c>
      <c r="C7" s="153"/>
      <c r="D7" s="154">
        <v>300</v>
      </c>
      <c r="E7" s="7"/>
      <c r="F7" s="11"/>
      <c r="G7" s="7"/>
    </row>
    <row r="8" spans="1:8" x14ac:dyDescent="0.25">
      <c r="A8" s="151">
        <v>4</v>
      </c>
      <c r="B8" s="152" t="s">
        <v>23</v>
      </c>
      <c r="C8" s="153"/>
      <c r="D8" s="154">
        <v>120</v>
      </c>
      <c r="E8" s="7"/>
      <c r="F8" s="11"/>
      <c r="G8" s="9"/>
    </row>
    <row r="9" spans="1:8" x14ac:dyDescent="0.25">
      <c r="A9" s="151">
        <v>5</v>
      </c>
      <c r="B9" s="152" t="s">
        <v>21</v>
      </c>
      <c r="C9" s="153"/>
      <c r="D9" s="154">
        <v>20</v>
      </c>
      <c r="E9" s="7"/>
      <c r="F9" s="11"/>
      <c r="G9" s="7"/>
    </row>
    <row r="10" spans="1:8" x14ac:dyDescent="0.25">
      <c r="A10" s="151">
        <v>6</v>
      </c>
      <c r="B10" s="152" t="s">
        <v>30</v>
      </c>
      <c r="C10" s="153"/>
      <c r="D10" s="154"/>
      <c r="E10" s="7"/>
      <c r="F10" s="11"/>
      <c r="G10" s="7"/>
    </row>
    <row r="11" spans="1:8" x14ac:dyDescent="0.25">
      <c r="A11" s="151">
        <v>7</v>
      </c>
      <c r="B11" s="152" t="s">
        <v>108</v>
      </c>
      <c r="C11" s="153"/>
      <c r="D11" s="154">
        <v>50</v>
      </c>
      <c r="E11" s="7"/>
      <c r="F11" s="11"/>
      <c r="G11" s="7"/>
    </row>
    <row r="12" spans="1:8" x14ac:dyDescent="0.25">
      <c r="A12" s="151">
        <v>8</v>
      </c>
      <c r="B12" s="152" t="s">
        <v>12</v>
      </c>
      <c r="C12" s="153"/>
      <c r="D12" s="154">
        <v>400</v>
      </c>
      <c r="E12" s="7"/>
      <c r="F12" s="11"/>
      <c r="G12" s="7"/>
    </row>
    <row r="13" spans="1:8" x14ac:dyDescent="0.25">
      <c r="A13" s="151">
        <v>9</v>
      </c>
      <c r="B13" s="152" t="s">
        <v>110</v>
      </c>
      <c r="C13" s="153"/>
      <c r="D13" s="154">
        <v>150</v>
      </c>
      <c r="E13" s="7"/>
      <c r="F13" s="11"/>
      <c r="G13" s="7"/>
    </row>
    <row r="14" spans="1:8" x14ac:dyDescent="0.25">
      <c r="A14" s="151">
        <v>10.1</v>
      </c>
      <c r="B14" s="155" t="s">
        <v>15</v>
      </c>
      <c r="C14" s="153"/>
      <c r="D14" s="154">
        <v>150</v>
      </c>
      <c r="E14" s="7"/>
      <c r="F14" s="11"/>
      <c r="G14" s="7"/>
    </row>
    <row r="15" spans="1:8" x14ac:dyDescent="0.25">
      <c r="A15" s="151">
        <v>10.199999999999999</v>
      </c>
      <c r="B15" s="155" t="s">
        <v>28</v>
      </c>
      <c r="C15" s="153"/>
      <c r="D15" s="154"/>
      <c r="E15" s="7"/>
      <c r="F15" s="11"/>
      <c r="G15" s="7"/>
    </row>
    <row r="16" spans="1:8" x14ac:dyDescent="0.25">
      <c r="A16" s="151">
        <v>10.3</v>
      </c>
      <c r="B16" s="155" t="s">
        <v>29</v>
      </c>
      <c r="C16" s="153"/>
      <c r="D16" s="154"/>
      <c r="E16" s="7"/>
      <c r="F16" s="11"/>
      <c r="G16" s="7"/>
    </row>
    <row r="17" spans="1:8" x14ac:dyDescent="0.25">
      <c r="A17" s="151">
        <v>11</v>
      </c>
      <c r="B17" s="155" t="s">
        <v>109</v>
      </c>
      <c r="C17" s="153"/>
      <c r="D17" s="154">
        <v>160</v>
      </c>
      <c r="E17" s="7"/>
      <c r="F17" s="9"/>
      <c r="G17" s="11"/>
      <c r="H17" s="7"/>
    </row>
    <row r="18" spans="1:8" x14ac:dyDescent="0.25">
      <c r="A18" s="151">
        <v>12</v>
      </c>
      <c r="B18" s="152" t="s">
        <v>16</v>
      </c>
      <c r="C18" s="153"/>
      <c r="D18" s="154">
        <v>120</v>
      </c>
      <c r="E18" s="7"/>
      <c r="F18" s="7"/>
      <c r="G18" s="11"/>
      <c r="H18" s="7"/>
    </row>
    <row r="19" spans="1:8" x14ac:dyDescent="0.25">
      <c r="A19" s="151">
        <v>13</v>
      </c>
      <c r="B19" s="152" t="s">
        <v>17</v>
      </c>
      <c r="C19" s="153"/>
      <c r="D19" s="154">
        <v>120</v>
      </c>
      <c r="E19" s="7"/>
      <c r="F19" s="11"/>
      <c r="G19" s="7"/>
    </row>
    <row r="20" spans="1:8" x14ac:dyDescent="0.25">
      <c r="A20" s="151">
        <v>14</v>
      </c>
      <c r="B20" s="152" t="s">
        <v>61</v>
      </c>
      <c r="C20" s="153"/>
      <c r="D20" s="154">
        <v>100</v>
      </c>
      <c r="E20" s="7"/>
      <c r="F20" s="11"/>
      <c r="G20" s="7"/>
    </row>
    <row r="21" spans="1:8" x14ac:dyDescent="0.25">
      <c r="A21" s="151">
        <v>15</v>
      </c>
      <c r="B21" s="152" t="s">
        <v>18</v>
      </c>
      <c r="C21" s="153"/>
      <c r="D21" s="154">
        <v>80</v>
      </c>
      <c r="E21" s="7"/>
      <c r="F21" s="11"/>
      <c r="G21" s="7"/>
    </row>
    <row r="22" spans="1:8" x14ac:dyDescent="0.25">
      <c r="A22" s="151">
        <v>16</v>
      </c>
      <c r="B22" s="152" t="s">
        <v>107</v>
      </c>
      <c r="C22" s="153"/>
      <c r="D22" s="156">
        <v>600</v>
      </c>
      <c r="E22" s="7"/>
      <c r="F22" s="11"/>
      <c r="G22" s="7"/>
    </row>
    <row r="23" spans="1:8" x14ac:dyDescent="0.25">
      <c r="A23" s="157"/>
      <c r="B23" s="158" t="s">
        <v>115</v>
      </c>
      <c r="C23" s="159"/>
      <c r="D23" s="160">
        <f>SUM(D5:D22)</f>
        <v>3170</v>
      </c>
      <c r="E23" s="25"/>
      <c r="F23" s="26"/>
    </row>
    <row r="24" spans="1:8" x14ac:dyDescent="0.25">
      <c r="A24" s="161"/>
      <c r="B24" s="162" t="s">
        <v>111</v>
      </c>
      <c r="C24" s="163">
        <v>0.3</v>
      </c>
      <c r="D24" s="164">
        <f>D23*C24</f>
        <v>951</v>
      </c>
    </row>
    <row r="25" spans="1:8" x14ac:dyDescent="0.25">
      <c r="A25" s="157"/>
      <c r="B25" s="158" t="s">
        <v>112</v>
      </c>
      <c r="C25" s="159"/>
      <c r="D25" s="160">
        <f>D23+D24</f>
        <v>4121</v>
      </c>
    </row>
    <row r="26" spans="1:8" x14ac:dyDescent="0.25">
      <c r="A26" s="161"/>
      <c r="B26" s="165"/>
      <c r="C26" s="163">
        <v>0.25</v>
      </c>
      <c r="D26" s="164">
        <f>D25*C26</f>
        <v>1030.25</v>
      </c>
      <c r="E26" s="5"/>
      <c r="F26" s="143"/>
    </row>
    <row r="27" spans="1:8" x14ac:dyDescent="0.25">
      <c r="A27" s="167"/>
      <c r="B27" s="168" t="s">
        <v>113</v>
      </c>
      <c r="C27" s="169"/>
      <c r="D27" s="170">
        <f>D25+D26</f>
        <v>5151.25</v>
      </c>
    </row>
    <row r="28" spans="1:8" x14ac:dyDescent="0.25">
      <c r="A28" s="144"/>
      <c r="B28" s="144"/>
      <c r="C28" s="144"/>
      <c r="D28" s="144"/>
    </row>
    <row r="31" spans="1:8" x14ac:dyDescent="0.25">
      <c r="F31">
        <v>100</v>
      </c>
      <c r="G31">
        <f>F31*1.3</f>
        <v>130</v>
      </c>
    </row>
    <row r="32" spans="1:8" x14ac:dyDescent="0.25">
      <c r="G32">
        <f>G31*1.25</f>
        <v>162.5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 USOS PLANHO</vt:lpstr>
      <vt:lpstr>SUP. CONSTRUIDAS</vt:lpstr>
      <vt:lpstr>SUP.UTIL</vt:lpstr>
      <vt:lpstr> USOS LLA OLD</vt:lpstr>
      <vt:lpstr>ESTIMACIÓN COSTES</vt:lpstr>
      <vt:lpstr>SUP. const </vt:lpstr>
      <vt:lpstr>ESTIMACION SUP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</dc:creator>
  <cp:lastModifiedBy>proyectos Lahoz Lopez</cp:lastModifiedBy>
  <cp:lastPrinted>2022-12-07T09:18:25Z</cp:lastPrinted>
  <dcterms:created xsi:type="dcterms:W3CDTF">2021-11-10T11:34:31Z</dcterms:created>
  <dcterms:modified xsi:type="dcterms:W3CDTF">2024-02-09T14:00:12Z</dcterms:modified>
</cp:coreProperties>
</file>